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xml"/>
  <Override PartName="/xl/charts/chart9.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10.xml" ContentType="application/vnd.openxmlformats-officedocument.drawingml.chart+xml"/>
  <Override PartName="/xl/charts/style4.xml" ContentType="application/vnd.ms-office.chartstyle+xml"/>
  <Override PartName="/xl/charts/colors4.xml" ContentType="application/vnd.ms-office.chartcolorstyle+xml"/>
  <Override PartName="/xl/charts/chart11.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12.xml" ContentType="application/vnd.openxmlformats-officedocument.drawingml.chart+xml"/>
  <Override PartName="/xl/charts/style6.xml" ContentType="application/vnd.ms-office.chartstyle+xml"/>
  <Override PartName="/xl/charts/colors6.xml" ContentType="application/vnd.ms-office.chartcolorstyle+xml"/>
  <Override PartName="/xl/charts/chart13.xml" ContentType="application/vnd.openxmlformats-officedocument.drawingml.chart+xml"/>
  <Override PartName="/xl/charts/style7.xml" ContentType="application/vnd.ms-office.chartstyle+xml"/>
  <Override PartName="/xl/charts/colors7.xml" ContentType="application/vnd.ms-office.chartcolorstyle+xml"/>
  <Override PartName="/xl/drawings/drawing7.xml" ContentType="application/vnd.openxmlformats-officedocument.drawing+xml"/>
  <Override PartName="/xl/charts/chart14.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H:\21-STATISTIQUES\01_STATS_MISSION_SYNTHESES\12 COMITES DE LECTURE\SY Prévisions financement NSA - 13 février 2026\A diffuser\"/>
    </mc:Choice>
  </mc:AlternateContent>
  <xr:revisionPtr revIDLastSave="0" documentId="13_ncr:1_{A98B51B0-FA2E-43FC-9521-5963CDB6D2B4}" xr6:coauthVersionLast="47" xr6:coauthVersionMax="47" xr10:uidLastSave="{00000000-0000-0000-0000-000000000000}"/>
  <bookViews>
    <workbookView xWindow="-120" yWindow="-120" windowWidth="25440" windowHeight="15270" tabRatio="737" xr2:uid="{00000000-000D-0000-FFFF-FFFF00000000}"/>
  </bookViews>
  <sheets>
    <sheet name="NSA" sheetId="36" r:id="rId1"/>
    <sheet name="Page de garde &amp; glossaire" sheetId="35" r:id="rId2"/>
    <sheet name="Effectifs" sheetId="27" r:id="rId3"/>
    <sheet name="TableauxNote" sheetId="15" r:id="rId4"/>
    <sheet name="Feuil1" sheetId="33" state="hidden" r:id="rId5"/>
    <sheet name="TEST " sheetId="34" state="hidden" r:id="rId6"/>
    <sheet name="Détail CHG PDT AV" sheetId="28" r:id="rId7"/>
    <sheet name="RESULTAT NET" sheetId="29" r:id="rId8"/>
    <sheet name="RETRAITE" sheetId="32" state="hidden" r:id="rId9"/>
    <sheet name="TCDC NSA (Charges)" sheetId="30" r:id="rId10"/>
    <sheet name="CHARGES_PRODUITS" sheetId="1" r:id="rId11"/>
    <sheet name="Prest._cotisa." sheetId="2" r:id="rId12"/>
    <sheet name="SOLDES" sheetId="26" r:id="rId13"/>
    <sheet name="Assiette brute de cotisation" sheetId="31"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_xlnm._FilterDatabase" localSheetId="11" hidden="1">'Prest._cotisa.'!$A$2:$K$40</definedName>
    <definedName name="_xlnm.Print_Area" localSheetId="2">Effectifs!$A$1:$H$20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1" i="30" l="1"/>
  <c r="H61" i="30"/>
  <c r="G61" i="30"/>
  <c r="F61" i="30"/>
  <c r="E61" i="30"/>
  <c r="D61" i="30"/>
  <c r="C61" i="30"/>
  <c r="B61" i="30"/>
  <c r="I60" i="30"/>
  <c r="H60" i="30"/>
  <c r="G60" i="30"/>
  <c r="F60" i="30"/>
  <c r="E60" i="30"/>
  <c r="D60" i="30"/>
  <c r="C60" i="30"/>
  <c r="B60" i="30"/>
  <c r="I59" i="30"/>
  <c r="H59" i="30"/>
  <c r="G59" i="30"/>
  <c r="F59" i="30"/>
  <c r="E59" i="30"/>
  <c r="D59" i="30"/>
  <c r="C59" i="30"/>
  <c r="B59" i="30"/>
  <c r="I58" i="30"/>
  <c r="H58" i="30"/>
  <c r="G58" i="30"/>
  <c r="F58" i="30"/>
  <c r="E58" i="30"/>
  <c r="D58" i="30"/>
  <c r="C58" i="30"/>
  <c r="B58" i="30"/>
  <c r="I57" i="30"/>
  <c r="H57" i="30"/>
  <c r="G57" i="30"/>
  <c r="F57" i="30"/>
  <c r="E57" i="30"/>
  <c r="D57" i="30"/>
  <c r="C57" i="30"/>
  <c r="B57" i="30"/>
  <c r="I56" i="30"/>
  <c r="H56" i="30"/>
  <c r="G56" i="30"/>
  <c r="F56" i="30"/>
  <c r="E56" i="30"/>
  <c r="D56" i="30"/>
  <c r="C56" i="30"/>
  <c r="B56" i="30"/>
  <c r="I53" i="30"/>
  <c r="H53" i="30"/>
  <c r="G53" i="30"/>
  <c r="F53" i="30"/>
  <c r="E53" i="30"/>
  <c r="D53" i="30"/>
  <c r="C53" i="30"/>
  <c r="B53" i="30"/>
  <c r="I52" i="30"/>
  <c r="H52" i="30"/>
  <c r="G52" i="30"/>
  <c r="F52" i="30"/>
  <c r="E52" i="30"/>
  <c r="D52" i="30"/>
  <c r="C52" i="30"/>
  <c r="B52" i="30"/>
  <c r="I51" i="30"/>
  <c r="H51" i="30"/>
  <c r="G51" i="30"/>
  <c r="F51" i="30"/>
  <c r="E51" i="30"/>
  <c r="D51" i="30"/>
  <c r="C51" i="30"/>
  <c r="B51" i="30"/>
  <c r="I50" i="30"/>
  <c r="H50" i="30"/>
  <c r="G50" i="30"/>
  <c r="F50" i="30"/>
  <c r="E50" i="30"/>
  <c r="D50" i="30"/>
  <c r="C50" i="30"/>
  <c r="B50" i="30"/>
  <c r="I49" i="30" l="1"/>
  <c r="H49" i="30"/>
  <c r="G49" i="30"/>
  <c r="F49" i="30"/>
  <c r="E49" i="30"/>
  <c r="D49" i="30"/>
  <c r="C49" i="30"/>
  <c r="B49" i="30"/>
  <c r="I48" i="30"/>
  <c r="H48" i="30"/>
  <c r="G48" i="30"/>
  <c r="F48" i="30"/>
  <c r="E48" i="30"/>
  <c r="D48" i="30"/>
  <c r="C48" i="30"/>
  <c r="B48" i="30"/>
  <c r="I45" i="30"/>
  <c r="H45" i="30"/>
  <c r="G45" i="30"/>
  <c r="F45" i="30"/>
  <c r="E45" i="30"/>
  <c r="D45" i="30"/>
  <c r="C45" i="30"/>
  <c r="B45" i="30"/>
  <c r="I44" i="30"/>
  <c r="H44" i="30"/>
  <c r="G44" i="30"/>
  <c r="F44" i="30"/>
  <c r="E44" i="30"/>
  <c r="D44" i="30"/>
  <c r="C44" i="30"/>
  <c r="B44" i="30"/>
  <c r="I43" i="30"/>
  <c r="H43" i="30"/>
  <c r="G43" i="30"/>
  <c r="F43" i="30"/>
  <c r="E43" i="30"/>
  <c r="D43" i="30"/>
  <c r="C43" i="30"/>
  <c r="B43" i="30"/>
  <c r="I42" i="30"/>
  <c r="H42" i="30"/>
  <c r="G42" i="30"/>
  <c r="F42" i="30"/>
  <c r="E42" i="30"/>
  <c r="D42" i="30"/>
  <c r="C42" i="30"/>
  <c r="B42" i="30"/>
  <c r="I41" i="30"/>
  <c r="H41" i="30"/>
  <c r="G41" i="30"/>
  <c r="F41" i="30"/>
  <c r="I40" i="30"/>
  <c r="H40" i="30"/>
  <c r="G40" i="30"/>
  <c r="F40" i="30"/>
  <c r="E41" i="30"/>
  <c r="D41" i="30"/>
  <c r="C41" i="30"/>
  <c r="B41" i="30"/>
  <c r="E40" i="30"/>
  <c r="D40" i="30"/>
  <c r="C40" i="30"/>
  <c r="B40" i="30"/>
  <c r="I37" i="30"/>
  <c r="H37" i="30"/>
  <c r="G37" i="30"/>
  <c r="F37" i="30"/>
  <c r="E37" i="30"/>
  <c r="D37" i="30"/>
  <c r="C37" i="30"/>
  <c r="B37" i="30"/>
  <c r="I36" i="30"/>
  <c r="H36" i="30"/>
  <c r="G36" i="30"/>
  <c r="F36" i="30"/>
  <c r="E36" i="30"/>
  <c r="D36" i="30"/>
  <c r="C36" i="30"/>
  <c r="B36" i="30"/>
  <c r="I35" i="30"/>
  <c r="H35" i="30"/>
  <c r="G35" i="30"/>
  <c r="F35" i="30"/>
  <c r="E35" i="30"/>
  <c r="D35" i="30"/>
  <c r="C35" i="30"/>
  <c r="B35" i="30"/>
  <c r="I34" i="30"/>
  <c r="H34" i="30"/>
  <c r="G34" i="30"/>
  <c r="F34" i="30"/>
  <c r="E34" i="30"/>
  <c r="D34" i="30"/>
  <c r="C34" i="30"/>
  <c r="B34" i="30"/>
  <c r="I33" i="30"/>
  <c r="H33" i="30"/>
  <c r="G33" i="30"/>
  <c r="F33" i="30"/>
  <c r="E33" i="30"/>
  <c r="D33" i="30"/>
  <c r="C33" i="30"/>
  <c r="B33" i="30"/>
  <c r="I32" i="30"/>
  <c r="H32" i="30"/>
  <c r="G32" i="30"/>
  <c r="F32" i="30"/>
  <c r="E32" i="30"/>
  <c r="D32" i="30"/>
  <c r="C32" i="30"/>
  <c r="B32" i="30"/>
  <c r="I27" i="30"/>
  <c r="H27" i="30"/>
  <c r="G27" i="30"/>
  <c r="F27" i="30"/>
  <c r="E27" i="30"/>
  <c r="D27" i="30"/>
  <c r="C27" i="30"/>
  <c r="B27" i="30"/>
  <c r="I26" i="30"/>
  <c r="H26" i="30"/>
  <c r="G26" i="30"/>
  <c r="F26" i="30"/>
  <c r="E26" i="30"/>
  <c r="D26" i="30"/>
  <c r="C26" i="30"/>
  <c r="B26" i="30"/>
  <c r="I25" i="30"/>
  <c r="H25" i="30"/>
  <c r="G25" i="30"/>
  <c r="F25" i="30"/>
  <c r="E25" i="30"/>
  <c r="D25" i="30"/>
  <c r="C25" i="30"/>
  <c r="B25" i="30"/>
  <c r="I24" i="30"/>
  <c r="H24" i="30"/>
  <c r="G24" i="30"/>
  <c r="F24" i="30"/>
  <c r="E24" i="30"/>
  <c r="D24" i="30"/>
  <c r="C24" i="30"/>
  <c r="B24" i="30"/>
  <c r="I23" i="30" l="1"/>
  <c r="H23" i="30"/>
  <c r="G23" i="30"/>
  <c r="F23" i="30"/>
  <c r="E23" i="30"/>
  <c r="D23" i="30"/>
  <c r="C23" i="30"/>
  <c r="B23" i="30"/>
  <c r="I22" i="30"/>
  <c r="H22" i="30"/>
  <c r="G22" i="30"/>
  <c r="F22" i="30"/>
  <c r="E22" i="30"/>
  <c r="D22" i="30"/>
  <c r="C22" i="30"/>
  <c r="B22" i="30"/>
  <c r="I18" i="30"/>
  <c r="H18" i="30"/>
  <c r="G18" i="30"/>
  <c r="F18" i="30"/>
  <c r="E18" i="30"/>
  <c r="D18" i="30"/>
  <c r="C18" i="30"/>
  <c r="B18" i="30"/>
  <c r="I17" i="30"/>
  <c r="H17" i="30"/>
  <c r="G17" i="30"/>
  <c r="F17" i="30"/>
  <c r="E17" i="30"/>
  <c r="D17" i="30"/>
  <c r="C17" i="30"/>
  <c r="B17" i="30"/>
  <c r="I16" i="30"/>
  <c r="H16" i="30"/>
  <c r="G16" i="30"/>
  <c r="F16" i="30"/>
  <c r="E16" i="30"/>
  <c r="D16" i="30"/>
  <c r="C16" i="30"/>
  <c r="B16" i="30"/>
  <c r="D14" i="30"/>
  <c r="C14" i="30"/>
  <c r="B14" i="30"/>
  <c r="D11" i="30"/>
  <c r="C11" i="30"/>
  <c r="B11" i="30"/>
  <c r="D10" i="30"/>
  <c r="C10" i="30"/>
  <c r="B10" i="30"/>
  <c r="I9" i="30"/>
  <c r="H9" i="30"/>
  <c r="G9" i="30"/>
  <c r="F9" i="30"/>
  <c r="E9" i="30"/>
  <c r="D9" i="30"/>
  <c r="C9" i="30"/>
  <c r="B9" i="30"/>
  <c r="I8" i="30"/>
  <c r="H8" i="30"/>
  <c r="G8" i="30"/>
  <c r="F8" i="30"/>
  <c r="E8" i="30"/>
  <c r="D8" i="30"/>
  <c r="C8" i="30"/>
  <c r="B8" i="30"/>
  <c r="E7" i="30"/>
  <c r="D7" i="30"/>
  <c r="C7" i="30"/>
  <c r="B7" i="30"/>
  <c r="D6" i="30"/>
  <c r="C6" i="30"/>
  <c r="B6" i="30"/>
  <c r="D55" i="28" l="1"/>
  <c r="C55" i="28"/>
  <c r="B55" i="28"/>
  <c r="D54" i="28"/>
  <c r="C54" i="28"/>
  <c r="B54" i="28"/>
  <c r="H53" i="28"/>
  <c r="G53" i="28"/>
  <c r="F53" i="28"/>
  <c r="E53" i="28"/>
  <c r="D53" i="28"/>
  <c r="C53" i="28"/>
  <c r="B53" i="28"/>
  <c r="H52" i="28"/>
  <c r="G52" i="28"/>
  <c r="F52" i="28"/>
  <c r="E52" i="28"/>
  <c r="D52" i="28"/>
  <c r="C52" i="28"/>
  <c r="B52" i="28"/>
  <c r="E51" i="28"/>
  <c r="D51" i="28"/>
  <c r="C51" i="28"/>
  <c r="B51" i="28"/>
  <c r="D50" i="28"/>
  <c r="C50" i="28"/>
  <c r="B50" i="28"/>
  <c r="H42" i="28"/>
  <c r="G42" i="28"/>
  <c r="F42" i="28"/>
  <c r="E42" i="28"/>
  <c r="D42" i="28"/>
  <c r="C42" i="28"/>
  <c r="B42" i="28"/>
  <c r="H38" i="28"/>
  <c r="G38" i="28"/>
  <c r="F38" i="28"/>
  <c r="E38" i="28"/>
  <c r="D38" i="28"/>
  <c r="C38" i="28"/>
  <c r="B38" i="28"/>
  <c r="H37" i="28"/>
  <c r="G37" i="28"/>
  <c r="F37" i="28"/>
  <c r="E37" i="28"/>
  <c r="D37" i="28"/>
  <c r="C37" i="28"/>
  <c r="B37" i="28"/>
  <c r="H36" i="28"/>
  <c r="G36" i="28"/>
  <c r="F36" i="28"/>
  <c r="E36" i="28"/>
  <c r="D36" i="28"/>
  <c r="C36" i="28"/>
  <c r="B36" i="28"/>
  <c r="H34" i="28" l="1"/>
  <c r="G34" i="28"/>
  <c r="F34" i="28"/>
  <c r="E34" i="28"/>
  <c r="D34" i="28"/>
  <c r="C34" i="28"/>
  <c r="B34" i="28"/>
  <c r="H30" i="28"/>
  <c r="G30" i="28"/>
  <c r="F30" i="28"/>
  <c r="E30" i="28"/>
  <c r="D30" i="28"/>
  <c r="C30" i="28"/>
  <c r="B30" i="28"/>
  <c r="H23" i="28"/>
  <c r="G23" i="28"/>
  <c r="F23" i="28"/>
  <c r="E23" i="28"/>
  <c r="D23" i="28"/>
  <c r="C23" i="28"/>
  <c r="B23" i="28"/>
  <c r="H22" i="28"/>
  <c r="G22" i="28"/>
  <c r="F22" i="28"/>
  <c r="E22" i="28"/>
  <c r="D22" i="28"/>
  <c r="C22" i="28"/>
  <c r="B22" i="28"/>
  <c r="H18" i="28"/>
  <c r="G18" i="28"/>
  <c r="F18" i="28"/>
  <c r="E18" i="28"/>
  <c r="D18" i="28"/>
  <c r="C18" i="28"/>
  <c r="B18" i="28"/>
  <c r="E11" i="30" l="1"/>
  <c r="F11" i="30" l="1"/>
  <c r="F7" i="30"/>
  <c r="I11" i="30" l="1"/>
  <c r="E10" i="30"/>
  <c r="G11" i="30" l="1"/>
  <c r="G7" i="30"/>
  <c r="I7" i="30"/>
  <c r="E6" i="30"/>
  <c r="E55" i="28"/>
  <c r="F10" i="30" l="1"/>
  <c r="H11" i="30"/>
  <c r="H7" i="30"/>
  <c r="F51" i="28" l="1"/>
  <c r="G51" i="28" l="1"/>
  <c r="H51" i="28" l="1"/>
  <c r="F6" i="30"/>
  <c r="G10" i="30"/>
  <c r="H10" i="30"/>
  <c r="I10" i="30"/>
  <c r="G6" i="30" l="1"/>
  <c r="E50" i="28"/>
  <c r="I6" i="30"/>
  <c r="H6" i="30"/>
  <c r="F50" i="28" l="1"/>
  <c r="G50" i="28"/>
  <c r="H50" i="28" l="1"/>
  <c r="E14" i="30" l="1"/>
  <c r="F14" i="30" l="1"/>
  <c r="G14" i="30" l="1"/>
  <c r="H14" i="30" l="1"/>
  <c r="I14" i="30" l="1"/>
  <c r="E54" i="28" l="1"/>
  <c r="F54" i="28" l="1"/>
  <c r="G54" i="28" l="1"/>
  <c r="H54" i="28" l="1"/>
  <c r="H55" i="28" l="1"/>
  <c r="F55" i="28"/>
  <c r="G55" i="28"/>
  <c r="G12" i="31" l="1"/>
  <c r="F12" i="31"/>
  <c r="E12" i="31"/>
  <c r="D12" i="31"/>
  <c r="C12" i="31"/>
  <c r="B12" i="31"/>
  <c r="H1" i="31"/>
  <c r="G1" i="31"/>
  <c r="F1" i="31"/>
  <c r="E1" i="31"/>
  <c r="D1" i="31"/>
  <c r="C1" i="31"/>
  <c r="B1" i="31"/>
  <c r="H54" i="26"/>
  <c r="G54" i="26"/>
  <c r="F54" i="26"/>
  <c r="E54" i="26"/>
  <c r="D54" i="26"/>
  <c r="C53" i="26"/>
  <c r="B53" i="26"/>
  <c r="G42" i="26"/>
  <c r="F42" i="26"/>
  <c r="E42" i="26"/>
  <c r="D42" i="26"/>
  <c r="C42" i="26"/>
  <c r="B41" i="26"/>
  <c r="G31" i="26"/>
  <c r="F31" i="26"/>
  <c r="E31" i="26"/>
  <c r="D31" i="26"/>
  <c r="C31" i="26"/>
  <c r="B30" i="26"/>
  <c r="H20" i="26"/>
  <c r="G20" i="26"/>
  <c r="F20" i="26"/>
  <c r="E20" i="26"/>
  <c r="D20" i="26"/>
  <c r="C19" i="26"/>
  <c r="B19" i="26"/>
  <c r="G9" i="26"/>
  <c r="F9" i="26"/>
  <c r="E9" i="26"/>
  <c r="D9" i="26"/>
  <c r="C9" i="26"/>
  <c r="B8" i="26"/>
  <c r="Q2" i="26"/>
  <c r="P2" i="26"/>
  <c r="O2" i="26"/>
  <c r="N2" i="26"/>
  <c r="M2" i="26"/>
  <c r="L2" i="26"/>
  <c r="K2" i="26"/>
  <c r="H2" i="26"/>
  <c r="G2" i="26"/>
  <c r="F2" i="26"/>
  <c r="E2" i="26"/>
  <c r="D2" i="26"/>
  <c r="C1" i="26"/>
  <c r="B1" i="26"/>
  <c r="I57" i="2"/>
  <c r="H57" i="2"/>
  <c r="G57" i="2"/>
  <c r="F57" i="2"/>
  <c r="E57" i="2"/>
  <c r="D57" i="2"/>
  <c r="A54" i="2"/>
  <c r="A52" i="2"/>
  <c r="A50" i="2"/>
  <c r="A40" i="2"/>
  <c r="B39" i="2"/>
  <c r="A32" i="2"/>
  <c r="B31" i="2"/>
  <c r="I24" i="2"/>
  <c r="H24" i="2"/>
  <c r="G24" i="2"/>
  <c r="F24" i="2"/>
  <c r="E24" i="2"/>
  <c r="D24" i="2"/>
  <c r="J2" i="2"/>
  <c r="I2" i="2"/>
  <c r="H2" i="2"/>
  <c r="G2" i="2"/>
  <c r="F2" i="2"/>
  <c r="E2" i="2"/>
  <c r="D2" i="2"/>
  <c r="L1" i="2"/>
  <c r="A66" i="1"/>
  <c r="B65" i="1"/>
  <c r="A58" i="1"/>
  <c r="B57" i="1"/>
  <c r="H50" i="1"/>
  <c r="G50" i="1"/>
  <c r="F50" i="1"/>
  <c r="E50" i="1"/>
  <c r="D50" i="1"/>
  <c r="C50" i="1"/>
  <c r="A39" i="1"/>
  <c r="B38" i="1"/>
  <c r="B35" i="1"/>
  <c r="A31" i="1"/>
  <c r="B30" i="1"/>
  <c r="B27" i="1"/>
  <c r="H23" i="1"/>
  <c r="G23" i="1"/>
  <c r="F23" i="1"/>
  <c r="E23" i="1"/>
  <c r="D23" i="1"/>
  <c r="C23" i="1"/>
  <c r="I2" i="1"/>
  <c r="H2" i="1"/>
  <c r="G2" i="1"/>
  <c r="F2" i="1"/>
  <c r="E2" i="1"/>
  <c r="D2" i="1"/>
  <c r="C2" i="1"/>
  <c r="G80" i="30"/>
  <c r="I78" i="30"/>
  <c r="H78" i="30"/>
  <c r="G78" i="30"/>
  <c r="F78" i="30"/>
  <c r="E78" i="30"/>
  <c r="D78" i="30"/>
  <c r="C78" i="30"/>
  <c r="B78" i="30"/>
  <c r="G67" i="30"/>
  <c r="F67" i="30"/>
  <c r="E67" i="30"/>
  <c r="D67" i="30"/>
  <c r="C67" i="30"/>
  <c r="B67" i="30"/>
  <c r="L61" i="30"/>
  <c r="J61" i="30"/>
  <c r="P61" i="30"/>
  <c r="N61" i="30"/>
  <c r="M61" i="30"/>
  <c r="K60" i="30"/>
  <c r="P60" i="30"/>
  <c r="N60" i="30"/>
  <c r="C55" i="30"/>
  <c r="O59" i="30"/>
  <c r="N59" i="30"/>
  <c r="J59" i="30"/>
  <c r="K58" i="30"/>
  <c r="J58" i="30"/>
  <c r="P57" i="30"/>
  <c r="L57" i="30"/>
  <c r="K57" i="30"/>
  <c r="J57" i="30"/>
  <c r="L56" i="30"/>
  <c r="K56" i="30"/>
  <c r="J56" i="30"/>
  <c r="A56" i="30"/>
  <c r="E55" i="30"/>
  <c r="N53" i="30"/>
  <c r="L53" i="30"/>
  <c r="P53" i="30"/>
  <c r="J53" i="30"/>
  <c r="N52" i="30"/>
  <c r="M52" i="30"/>
  <c r="L52" i="30"/>
  <c r="E47" i="30"/>
  <c r="J52" i="30"/>
  <c r="J51" i="30"/>
  <c r="N51" i="30"/>
  <c r="L51" i="30"/>
  <c r="K51" i="30"/>
  <c r="K50" i="30"/>
  <c r="P50" i="30"/>
  <c r="N50" i="30"/>
  <c r="M50" i="30"/>
  <c r="L50" i="30"/>
  <c r="E81" i="30"/>
  <c r="J49" i="30"/>
  <c r="O49" i="30"/>
  <c r="N49" i="30"/>
  <c r="M49" i="30"/>
  <c r="L49" i="30"/>
  <c r="K49" i="30"/>
  <c r="O48" i="30"/>
  <c r="P48" i="30"/>
  <c r="N48" i="30"/>
  <c r="G47" i="30"/>
  <c r="L48" i="30"/>
  <c r="K48" i="30"/>
  <c r="J48" i="30"/>
  <c r="A48" i="30"/>
  <c r="O45" i="30"/>
  <c r="I39" i="30"/>
  <c r="N45" i="30"/>
  <c r="M45" i="30"/>
  <c r="L45" i="30"/>
  <c r="K45" i="30"/>
  <c r="J45" i="30"/>
  <c r="N44" i="30"/>
  <c r="O44" i="30"/>
  <c r="P44" i="30"/>
  <c r="M44" i="30"/>
  <c r="L44" i="30"/>
  <c r="K44" i="30"/>
  <c r="J44" i="30"/>
  <c r="O43" i="30"/>
  <c r="M43" i="30"/>
  <c r="P43" i="30"/>
  <c r="N43" i="30"/>
  <c r="G39" i="30"/>
  <c r="L43" i="30"/>
  <c r="E39" i="30"/>
  <c r="J43" i="30"/>
  <c r="N42" i="30"/>
  <c r="L42" i="30"/>
  <c r="P42" i="30"/>
  <c r="M42" i="30"/>
  <c r="F39" i="30"/>
  <c r="K42" i="30"/>
  <c r="J42" i="30"/>
  <c r="M41" i="30"/>
  <c r="K41" i="30"/>
  <c r="P41" i="30"/>
  <c r="N41" i="30"/>
  <c r="L41" i="30"/>
  <c r="E80" i="30"/>
  <c r="J41" i="30"/>
  <c r="L40" i="30"/>
  <c r="J40" i="30"/>
  <c r="P40" i="30"/>
  <c r="N40" i="30"/>
  <c r="M40" i="30"/>
  <c r="K40" i="30"/>
  <c r="D39" i="30"/>
  <c r="B39" i="30"/>
  <c r="A40" i="30"/>
  <c r="C39" i="30"/>
  <c r="L37" i="30"/>
  <c r="J37" i="30"/>
  <c r="P37" i="30"/>
  <c r="N37" i="30"/>
  <c r="M37" i="30"/>
  <c r="K37" i="30"/>
  <c r="K36" i="30"/>
  <c r="P36" i="30"/>
  <c r="N36" i="30"/>
  <c r="M36" i="30"/>
  <c r="L36" i="30"/>
  <c r="C31" i="30"/>
  <c r="J35" i="30"/>
  <c r="O35" i="30"/>
  <c r="H31" i="30"/>
  <c r="M35" i="30"/>
  <c r="L35" i="30"/>
  <c r="K35" i="30"/>
  <c r="B31" i="30"/>
  <c r="O34" i="30"/>
  <c r="I31" i="30"/>
  <c r="N34" i="30"/>
  <c r="M34" i="30"/>
  <c r="L34" i="30"/>
  <c r="K34" i="30"/>
  <c r="J34" i="30"/>
  <c r="N33" i="30"/>
  <c r="I80" i="30"/>
  <c r="P33" i="30"/>
  <c r="M33" i="30"/>
  <c r="L33" i="30"/>
  <c r="K33" i="30"/>
  <c r="D80" i="30"/>
  <c r="C80" i="30"/>
  <c r="B80" i="30"/>
  <c r="O32" i="30"/>
  <c r="M32" i="30"/>
  <c r="I79" i="30"/>
  <c r="H79" i="30"/>
  <c r="G79" i="30"/>
  <c r="L32" i="30"/>
  <c r="E31" i="30"/>
  <c r="D79" i="30"/>
  <c r="C79" i="30"/>
  <c r="B79" i="30"/>
  <c r="A32" i="30"/>
  <c r="F31" i="30"/>
  <c r="Q28" i="30"/>
  <c r="O27" i="30"/>
  <c r="I84" i="30"/>
  <c r="N27" i="30"/>
  <c r="M27" i="30"/>
  <c r="L27" i="30"/>
  <c r="K27" i="30"/>
  <c r="D84" i="30"/>
  <c r="C84" i="30"/>
  <c r="B84" i="30"/>
  <c r="O26" i="30"/>
  <c r="Q26" i="30"/>
  <c r="N26" i="30"/>
  <c r="M26" i="30"/>
  <c r="L26" i="30"/>
  <c r="K26" i="30"/>
  <c r="D83" i="30"/>
  <c r="C83" i="30"/>
  <c r="B83" i="30"/>
  <c r="O25" i="30"/>
  <c r="I82" i="30"/>
  <c r="N25" i="30"/>
  <c r="M25" i="30"/>
  <c r="L25" i="30"/>
  <c r="K25" i="30"/>
  <c r="D82" i="30"/>
  <c r="C82" i="30"/>
  <c r="B82" i="30"/>
  <c r="O24" i="30"/>
  <c r="Q24" i="30"/>
  <c r="N24" i="30"/>
  <c r="G21" i="30"/>
  <c r="L24" i="30"/>
  <c r="K24" i="30"/>
  <c r="D81" i="30"/>
  <c r="C81" i="30"/>
  <c r="B81" i="30"/>
  <c r="Q23" i="30"/>
  <c r="P23" i="30"/>
  <c r="O23" i="30"/>
  <c r="N23" i="30"/>
  <c r="M23" i="30"/>
  <c r="L23" i="30"/>
  <c r="K23" i="30"/>
  <c r="J23" i="30"/>
  <c r="Q22" i="30"/>
  <c r="P22" i="30"/>
  <c r="O22" i="30"/>
  <c r="N22" i="30"/>
  <c r="M22" i="30"/>
  <c r="L22" i="30"/>
  <c r="K22" i="30"/>
  <c r="J22" i="30"/>
  <c r="A22" i="30"/>
  <c r="H21" i="30"/>
  <c r="F21" i="30"/>
  <c r="E21" i="30"/>
  <c r="D21" i="30"/>
  <c r="C21" i="30"/>
  <c r="B21" i="30"/>
  <c r="Q20" i="30"/>
  <c r="Q19" i="30"/>
  <c r="P19" i="30"/>
  <c r="O19" i="30"/>
  <c r="N19" i="30"/>
  <c r="M19" i="30"/>
  <c r="L19" i="30"/>
  <c r="K19" i="30"/>
  <c r="J19" i="30"/>
  <c r="Q18" i="30"/>
  <c r="P18" i="30"/>
  <c r="O18" i="30"/>
  <c r="N18" i="30"/>
  <c r="M18" i="30"/>
  <c r="L18" i="30"/>
  <c r="K18" i="30"/>
  <c r="J18" i="30"/>
  <c r="Q17" i="30"/>
  <c r="P17" i="30"/>
  <c r="O17" i="30"/>
  <c r="N17" i="30"/>
  <c r="M17" i="30"/>
  <c r="L17" i="30"/>
  <c r="K17" i="30"/>
  <c r="J17" i="30"/>
  <c r="Q16" i="30"/>
  <c r="P16" i="30"/>
  <c r="O16" i="30"/>
  <c r="N16" i="30"/>
  <c r="M16" i="30"/>
  <c r="L16" i="30"/>
  <c r="K16" i="30"/>
  <c r="J16" i="30"/>
  <c r="Q15" i="30"/>
  <c r="P15" i="30"/>
  <c r="O15" i="30"/>
  <c r="N15" i="30"/>
  <c r="M15" i="30"/>
  <c r="L15" i="30"/>
  <c r="K15" i="30"/>
  <c r="J15" i="30"/>
  <c r="Q14" i="30"/>
  <c r="P14" i="30"/>
  <c r="O14" i="30"/>
  <c r="N14" i="30"/>
  <c r="M14" i="30"/>
  <c r="L14" i="30"/>
  <c r="K14" i="30"/>
  <c r="J14" i="30"/>
  <c r="A14" i="30"/>
  <c r="I13" i="30"/>
  <c r="H13" i="30"/>
  <c r="G13" i="30"/>
  <c r="F13" i="30"/>
  <c r="E13" i="30"/>
  <c r="D13" i="30"/>
  <c r="C13" i="30"/>
  <c r="B13" i="30"/>
  <c r="Q12" i="30"/>
  <c r="Q11" i="30"/>
  <c r="P11" i="30"/>
  <c r="O11" i="30"/>
  <c r="N11" i="30"/>
  <c r="M11" i="30"/>
  <c r="L11" i="30"/>
  <c r="K11" i="30"/>
  <c r="J11" i="30"/>
  <c r="Q10" i="30"/>
  <c r="P10" i="30"/>
  <c r="O10" i="30"/>
  <c r="N10" i="30"/>
  <c r="M10" i="30"/>
  <c r="L10" i="30"/>
  <c r="K10" i="30"/>
  <c r="J10" i="30"/>
  <c r="Q9" i="30"/>
  <c r="P9" i="30"/>
  <c r="O9" i="30"/>
  <c r="N9" i="30"/>
  <c r="M9" i="30"/>
  <c r="L9" i="30"/>
  <c r="K9" i="30"/>
  <c r="J9" i="30"/>
  <c r="Q8" i="30"/>
  <c r="P8" i="30"/>
  <c r="O8" i="30"/>
  <c r="N8" i="30"/>
  <c r="M8" i="30"/>
  <c r="L8" i="30"/>
  <c r="K8" i="30"/>
  <c r="J8" i="30"/>
  <c r="Q7" i="30"/>
  <c r="P7" i="30"/>
  <c r="O7" i="30"/>
  <c r="N7" i="30"/>
  <c r="M7" i="30"/>
  <c r="L7" i="30"/>
  <c r="K7" i="30"/>
  <c r="J7" i="30"/>
  <c r="Q6" i="30"/>
  <c r="P6" i="30"/>
  <c r="O6" i="30"/>
  <c r="N6" i="30"/>
  <c r="M6" i="30"/>
  <c r="L6" i="30"/>
  <c r="K6" i="30"/>
  <c r="J6" i="30"/>
  <c r="Q5" i="30"/>
  <c r="I4" i="30"/>
  <c r="H4" i="30"/>
  <c r="G4" i="30"/>
  <c r="F4" i="30"/>
  <c r="E4" i="30"/>
  <c r="D4" i="30"/>
  <c r="C4" i="30"/>
  <c r="B4" i="30"/>
  <c r="B3" i="30"/>
  <c r="Q2" i="30"/>
  <c r="P2" i="30"/>
  <c r="O2" i="30"/>
  <c r="N2" i="30"/>
  <c r="M2" i="30"/>
  <c r="L2" i="30"/>
  <c r="K2" i="30"/>
  <c r="J2" i="30"/>
  <c r="I2" i="30"/>
  <c r="H2" i="30"/>
  <c r="G2" i="30"/>
  <c r="F2" i="30"/>
  <c r="D2" i="30"/>
  <c r="C2" i="30"/>
  <c r="A30" i="32"/>
  <c r="G24" i="32"/>
  <c r="F24" i="32"/>
  <c r="E24" i="32"/>
  <c r="D24" i="32"/>
  <c r="C24" i="32"/>
  <c r="B24" i="32"/>
  <c r="A21" i="32"/>
  <c r="H19" i="32"/>
  <c r="G19" i="32"/>
  <c r="F19" i="32"/>
  <c r="E19" i="32"/>
  <c r="D19" i="32"/>
  <c r="C19" i="32"/>
  <c r="B19" i="32"/>
  <c r="A16" i="32"/>
  <c r="G13" i="32"/>
  <c r="F13" i="32"/>
  <c r="E13" i="32"/>
  <c r="D13" i="32"/>
  <c r="C13" i="32"/>
  <c r="B13" i="32"/>
  <c r="H9" i="32"/>
  <c r="G9" i="32"/>
  <c r="F9" i="32"/>
  <c r="E9" i="32"/>
  <c r="D9" i="32"/>
  <c r="C9" i="32"/>
  <c r="B9" i="32"/>
  <c r="H8" i="32"/>
  <c r="G8" i="32"/>
  <c r="F8" i="32"/>
  <c r="E8" i="32"/>
  <c r="D8" i="32"/>
  <c r="C8" i="32"/>
  <c r="B8" i="32"/>
  <c r="H7" i="32"/>
  <c r="G7" i="32"/>
  <c r="F7" i="32"/>
  <c r="E7" i="32"/>
  <c r="D7" i="32"/>
  <c r="C7" i="32"/>
  <c r="B7" i="32"/>
  <c r="H6" i="32"/>
  <c r="G6" i="32"/>
  <c r="F6" i="32"/>
  <c r="E6" i="32"/>
  <c r="D6" i="32"/>
  <c r="C6" i="32"/>
  <c r="B6" i="32"/>
  <c r="H1" i="32"/>
  <c r="G1" i="32"/>
  <c r="F1" i="32"/>
  <c r="E1" i="32"/>
  <c r="D1" i="32"/>
  <c r="C1" i="32"/>
  <c r="B1" i="32"/>
  <c r="A33" i="29"/>
  <c r="A32" i="29"/>
  <c r="A31" i="29"/>
  <c r="G25" i="29"/>
  <c r="F25" i="29"/>
  <c r="E25" i="29"/>
  <c r="D25" i="29"/>
  <c r="C25" i="29"/>
  <c r="B25" i="29"/>
  <c r="A21" i="29"/>
  <c r="A16" i="29"/>
  <c r="G13" i="29"/>
  <c r="F13" i="29"/>
  <c r="E13" i="29"/>
  <c r="D13" i="29"/>
  <c r="C13" i="29"/>
  <c r="B13" i="29"/>
  <c r="H1" i="29"/>
  <c r="G1" i="29"/>
  <c r="F1" i="29"/>
  <c r="E1" i="29"/>
  <c r="D1" i="29"/>
  <c r="C1" i="29"/>
  <c r="B1" i="29"/>
  <c r="H56" i="28"/>
  <c r="H9" i="29" s="1"/>
  <c r="G56" i="28"/>
  <c r="G9" i="29" s="1"/>
  <c r="F56" i="28"/>
  <c r="F9" i="29" s="1"/>
  <c r="E56" i="28"/>
  <c r="E9" i="29" s="1"/>
  <c r="D56" i="28"/>
  <c r="D9" i="29" s="1"/>
  <c r="C56" i="28"/>
  <c r="C9" i="29" s="1"/>
  <c r="B56" i="28"/>
  <c r="B9" i="29" s="1"/>
  <c r="H48" i="28"/>
  <c r="H7" i="29" s="1"/>
  <c r="G48" i="28"/>
  <c r="G7" i="29" s="1"/>
  <c r="F48" i="28"/>
  <c r="F7" i="29" s="1"/>
  <c r="E48" i="28"/>
  <c r="E7" i="29" s="1"/>
  <c r="D48" i="28"/>
  <c r="D7" i="29" s="1"/>
  <c r="C48" i="28"/>
  <c r="C7" i="29" s="1"/>
  <c r="B48" i="28"/>
  <c r="B7" i="29" s="1"/>
  <c r="H40" i="28"/>
  <c r="G40" i="28"/>
  <c r="F40" i="28"/>
  <c r="E40" i="28"/>
  <c r="D40" i="28"/>
  <c r="C40" i="28"/>
  <c r="B40" i="28"/>
  <c r="H32" i="28"/>
  <c r="H6" i="29" s="1"/>
  <c r="G32" i="28"/>
  <c r="G6" i="29" s="1"/>
  <c r="F32" i="28"/>
  <c r="F6" i="29" s="1"/>
  <c r="E32" i="28"/>
  <c r="E6" i="29" s="1"/>
  <c r="D32" i="28"/>
  <c r="D6" i="29" s="1"/>
  <c r="C32" i="28"/>
  <c r="C6" i="29" s="1"/>
  <c r="B32" i="28"/>
  <c r="B6" i="29" s="1"/>
  <c r="H24" i="28"/>
  <c r="H8" i="29" s="1"/>
  <c r="G24" i="28"/>
  <c r="G8" i="29" s="1"/>
  <c r="F24" i="28"/>
  <c r="F8" i="29" s="1"/>
  <c r="E24" i="28"/>
  <c r="E8" i="29" s="1"/>
  <c r="D24" i="28"/>
  <c r="D8" i="29" s="1"/>
  <c r="C24" i="28"/>
  <c r="C8" i="29" s="1"/>
  <c r="B24" i="28"/>
  <c r="B8" i="29" s="1"/>
  <c r="A31" i="34"/>
  <c r="A30" i="34"/>
  <c r="A29" i="34"/>
  <c r="A28" i="34"/>
  <c r="A27" i="34"/>
  <c r="A26" i="34"/>
  <c r="A25" i="34"/>
  <c r="A24" i="34"/>
  <c r="A23" i="34"/>
  <c r="A22" i="34"/>
  <c r="N21" i="34"/>
  <c r="A21" i="34"/>
  <c r="A20" i="34"/>
  <c r="A19" i="34"/>
  <c r="A18" i="34"/>
  <c r="J17" i="34"/>
  <c r="J20" i="34" s="1"/>
  <c r="A17" i="34"/>
  <c r="A16" i="34"/>
  <c r="K15" i="34"/>
  <c r="A15" i="34"/>
  <c r="K14" i="34"/>
  <c r="A14" i="34"/>
  <c r="K13" i="34"/>
  <c r="A13" i="34"/>
  <c r="K12" i="34"/>
  <c r="A12" i="34"/>
  <c r="K11" i="34"/>
  <c r="A11" i="34"/>
  <c r="K10" i="34"/>
  <c r="A10" i="34"/>
  <c r="K9" i="34"/>
  <c r="A9" i="34"/>
  <c r="K8" i="34"/>
  <c r="A8" i="34"/>
  <c r="K7" i="34"/>
  <c r="A7" i="34"/>
  <c r="K6" i="34"/>
  <c r="A6" i="34"/>
  <c r="K5" i="34"/>
  <c r="A5" i="34"/>
  <c r="K4" i="34"/>
  <c r="A4" i="34"/>
  <c r="E3" i="34"/>
  <c r="D3" i="34"/>
  <c r="C3" i="34"/>
  <c r="A3" i="34"/>
  <c r="N20" i="33"/>
  <c r="J16" i="33"/>
  <c r="J19" i="33" s="1"/>
  <c r="K14" i="33"/>
  <c r="A14" i="33"/>
  <c r="K13" i="33"/>
  <c r="A13" i="33"/>
  <c r="K12" i="33"/>
  <c r="A12" i="33"/>
  <c r="K11" i="33"/>
  <c r="A11" i="33"/>
  <c r="K10" i="33"/>
  <c r="A10" i="33"/>
  <c r="K9" i="33"/>
  <c r="A9" i="33"/>
  <c r="K8" i="33"/>
  <c r="A8" i="33"/>
  <c r="K7" i="33"/>
  <c r="A7" i="33"/>
  <c r="K6" i="33"/>
  <c r="A6" i="33"/>
  <c r="K5" i="33"/>
  <c r="A5" i="33"/>
  <c r="K4" i="33"/>
  <c r="A4" i="33"/>
  <c r="K3" i="33"/>
  <c r="A3" i="33"/>
  <c r="A2" i="33"/>
  <c r="A87" i="15"/>
  <c r="B86" i="15"/>
  <c r="B80" i="15"/>
  <c r="A79" i="15"/>
  <c r="B78" i="15"/>
  <c r="B72" i="15"/>
  <c r="H71" i="15"/>
  <c r="G71" i="15"/>
  <c r="F71" i="15"/>
  <c r="E71" i="15"/>
  <c r="D71" i="15"/>
  <c r="C71" i="15"/>
  <c r="I67" i="15"/>
  <c r="J19" i="2" s="1"/>
  <c r="H67" i="15"/>
  <c r="I19" i="2" s="1"/>
  <c r="G67" i="15"/>
  <c r="H19" i="2" s="1"/>
  <c r="F67" i="15"/>
  <c r="G19" i="2" s="1"/>
  <c r="E67" i="15"/>
  <c r="F19" i="2" s="1"/>
  <c r="D67" i="15"/>
  <c r="C67" i="15"/>
  <c r="D19" i="2" s="1"/>
  <c r="I66" i="15"/>
  <c r="J18" i="2" s="1"/>
  <c r="H66" i="15"/>
  <c r="I18" i="2" s="1"/>
  <c r="G66" i="15"/>
  <c r="H18" i="2" s="1"/>
  <c r="F66" i="15"/>
  <c r="G18" i="2" s="1"/>
  <c r="E66" i="15"/>
  <c r="F18" i="2" s="1"/>
  <c r="D66" i="15"/>
  <c r="E18" i="2" s="1"/>
  <c r="C66" i="15"/>
  <c r="D18" i="2" s="1"/>
  <c r="I63" i="15"/>
  <c r="H63" i="15"/>
  <c r="G63" i="15"/>
  <c r="F63" i="15"/>
  <c r="E63" i="15"/>
  <c r="F15" i="2" s="1"/>
  <c r="D63" i="15"/>
  <c r="C83" i="15" s="1"/>
  <c r="C63" i="15"/>
  <c r="I62" i="15"/>
  <c r="J14" i="2" s="1"/>
  <c r="H62" i="15"/>
  <c r="I14" i="2" s="1"/>
  <c r="G62" i="15"/>
  <c r="F62" i="15"/>
  <c r="G14" i="2" s="1"/>
  <c r="E62" i="15"/>
  <c r="F14" i="2" s="1"/>
  <c r="D62" i="15"/>
  <c r="E14" i="2" s="1"/>
  <c r="C62" i="15"/>
  <c r="D14" i="2" s="1"/>
  <c r="I61" i="15"/>
  <c r="J13" i="2" s="1"/>
  <c r="H61" i="15"/>
  <c r="I13" i="2" s="1"/>
  <c r="G61" i="15"/>
  <c r="H13" i="2" s="1"/>
  <c r="F61" i="15"/>
  <c r="G13" i="2" s="1"/>
  <c r="E61" i="15"/>
  <c r="F13" i="2" s="1"/>
  <c r="D61" i="15"/>
  <c r="E13" i="2" s="1"/>
  <c r="C61" i="15"/>
  <c r="D13" i="2" s="1"/>
  <c r="I60" i="15"/>
  <c r="J12" i="2" s="1"/>
  <c r="H60" i="15"/>
  <c r="I12" i="2" s="1"/>
  <c r="G60" i="15"/>
  <c r="H12" i="2" s="1"/>
  <c r="F60" i="15"/>
  <c r="G12" i="2" s="1"/>
  <c r="E60" i="15"/>
  <c r="D60" i="15"/>
  <c r="E12" i="2" s="1"/>
  <c r="C60" i="15"/>
  <c r="D12" i="2" s="1"/>
  <c r="I58" i="15"/>
  <c r="J10" i="2" s="1"/>
  <c r="H58" i="15"/>
  <c r="I10" i="2" s="1"/>
  <c r="H31" i="2" s="1"/>
  <c r="G58" i="15"/>
  <c r="H10" i="2" s="1"/>
  <c r="F58" i="15"/>
  <c r="G10" i="2" s="1"/>
  <c r="E58" i="15"/>
  <c r="F10" i="2" s="1"/>
  <c r="D58" i="15"/>
  <c r="E10" i="2" s="1"/>
  <c r="C58" i="15"/>
  <c r="D10" i="2" s="1"/>
  <c r="I57" i="15"/>
  <c r="J9" i="2" s="1"/>
  <c r="H57" i="15"/>
  <c r="I9" i="2" s="1"/>
  <c r="G57" i="15"/>
  <c r="H9" i="2" s="1"/>
  <c r="F57" i="15"/>
  <c r="G9" i="2" s="1"/>
  <c r="E57" i="15"/>
  <c r="F9" i="2" s="1"/>
  <c r="D57" i="15"/>
  <c r="E9" i="2" s="1"/>
  <c r="C57" i="15"/>
  <c r="D9" i="2" s="1"/>
  <c r="I54" i="15"/>
  <c r="H54" i="15"/>
  <c r="G54" i="15"/>
  <c r="F54" i="15"/>
  <c r="E75" i="15" s="1"/>
  <c r="E54" i="15"/>
  <c r="D54" i="15"/>
  <c r="E6" i="2" s="1"/>
  <c r="C54" i="15"/>
  <c r="I53" i="15"/>
  <c r="J5" i="2" s="1"/>
  <c r="H53" i="15"/>
  <c r="I5" i="2" s="1"/>
  <c r="G53" i="15"/>
  <c r="H5" i="2" s="1"/>
  <c r="F53" i="15"/>
  <c r="E53" i="15"/>
  <c r="F5" i="2" s="1"/>
  <c r="D53" i="15"/>
  <c r="E5" i="2" s="1"/>
  <c r="C53" i="15"/>
  <c r="D5" i="2" s="1"/>
  <c r="I52" i="15"/>
  <c r="J4" i="2" s="1"/>
  <c r="H52" i="15"/>
  <c r="I4" i="2" s="1"/>
  <c r="G52" i="15"/>
  <c r="H4" i="2" s="1"/>
  <c r="F52" i="15"/>
  <c r="G4" i="2" s="1"/>
  <c r="E52" i="15"/>
  <c r="D52" i="15"/>
  <c r="E4" i="2" s="1"/>
  <c r="C52" i="15"/>
  <c r="D4" i="2" s="1"/>
  <c r="I51" i="15"/>
  <c r="J3" i="2" s="1"/>
  <c r="H51" i="15"/>
  <c r="I3" i="2" s="1"/>
  <c r="G51" i="15"/>
  <c r="H3" i="2" s="1"/>
  <c r="F51" i="15"/>
  <c r="G3" i="2" s="1"/>
  <c r="E51" i="15"/>
  <c r="F3" i="2" s="1"/>
  <c r="D51" i="15"/>
  <c r="C51" i="15"/>
  <c r="D3" i="2" s="1"/>
  <c r="I50" i="15"/>
  <c r="H50" i="15"/>
  <c r="G50" i="15"/>
  <c r="F50" i="15"/>
  <c r="E50" i="15"/>
  <c r="D50" i="15"/>
  <c r="C50" i="15"/>
  <c r="A45" i="15"/>
  <c r="A43" i="15"/>
  <c r="B42" i="15"/>
  <c r="B36" i="15"/>
  <c r="A35" i="15"/>
  <c r="B34" i="15"/>
  <c r="R30" i="15"/>
  <c r="Q30" i="15"/>
  <c r="P30" i="15"/>
  <c r="O30" i="15"/>
  <c r="N30" i="15"/>
  <c r="M30" i="15"/>
  <c r="R29" i="15"/>
  <c r="Q29" i="15"/>
  <c r="P29" i="15"/>
  <c r="O29" i="15"/>
  <c r="N29" i="15"/>
  <c r="M29" i="15"/>
  <c r="R28" i="15"/>
  <c r="Q28" i="15"/>
  <c r="P28" i="15"/>
  <c r="O28" i="15"/>
  <c r="N28" i="15"/>
  <c r="M28" i="15"/>
  <c r="B28" i="15"/>
  <c r="R26" i="15"/>
  <c r="Q26" i="15"/>
  <c r="P26" i="15"/>
  <c r="O26" i="15"/>
  <c r="N26" i="15"/>
  <c r="M26" i="15"/>
  <c r="R24" i="15"/>
  <c r="Q24" i="15"/>
  <c r="P24" i="15"/>
  <c r="O24" i="15"/>
  <c r="N24" i="15"/>
  <c r="M24" i="15"/>
  <c r="L24" i="15"/>
  <c r="I19" i="15"/>
  <c r="I17" i="1" s="1"/>
  <c r="H19" i="15"/>
  <c r="G11" i="28" s="1"/>
  <c r="G19" i="15"/>
  <c r="G17" i="1" s="1"/>
  <c r="F19" i="15"/>
  <c r="F17" i="1" s="1"/>
  <c r="E19" i="15"/>
  <c r="E17" i="1" s="1"/>
  <c r="D19" i="15"/>
  <c r="D17" i="1" s="1"/>
  <c r="C19" i="15"/>
  <c r="C17" i="1" s="1"/>
  <c r="I18" i="15"/>
  <c r="H18" i="15"/>
  <c r="H16" i="1" s="1"/>
  <c r="G18" i="15"/>
  <c r="G16" i="1" s="1"/>
  <c r="F18" i="15"/>
  <c r="F16" i="1" s="1"/>
  <c r="E18" i="15"/>
  <c r="E16" i="1" s="1"/>
  <c r="D18" i="15"/>
  <c r="D16" i="1" s="1"/>
  <c r="C18" i="15"/>
  <c r="C16" i="1" s="1"/>
  <c r="R17" i="15"/>
  <c r="Q6" i="26" s="1"/>
  <c r="Q17" i="15"/>
  <c r="P17" i="15"/>
  <c r="O6" i="26" s="1"/>
  <c r="O17" i="15"/>
  <c r="N6" i="26" s="1"/>
  <c r="N17" i="15"/>
  <c r="M6" i="26" s="1"/>
  <c r="M17" i="15"/>
  <c r="L6" i="26" s="1"/>
  <c r="L17" i="15"/>
  <c r="K6" i="26" s="1"/>
  <c r="I16" i="15"/>
  <c r="I14" i="1" s="1"/>
  <c r="H16" i="15"/>
  <c r="H14" i="1" s="1"/>
  <c r="G16" i="15"/>
  <c r="G14" i="1" s="1"/>
  <c r="F16" i="15"/>
  <c r="E16" i="15"/>
  <c r="D16" i="15"/>
  <c r="D14" i="1" s="1"/>
  <c r="C16" i="15"/>
  <c r="C14" i="1" s="1"/>
  <c r="R15" i="15"/>
  <c r="Q5" i="26" s="1"/>
  <c r="Q15" i="15"/>
  <c r="P5" i="26" s="1"/>
  <c r="P15" i="15"/>
  <c r="O5" i="26" s="1"/>
  <c r="O15" i="15"/>
  <c r="N5" i="26" s="1"/>
  <c r="N15" i="15"/>
  <c r="M15" i="15"/>
  <c r="L5" i="26" s="1"/>
  <c r="L7" i="26" s="1"/>
  <c r="L15" i="15"/>
  <c r="K5" i="26" s="1"/>
  <c r="I15" i="15"/>
  <c r="I13" i="1" s="1"/>
  <c r="H15" i="15"/>
  <c r="H13" i="1" s="1"/>
  <c r="G15" i="15"/>
  <c r="G13" i="1" s="1"/>
  <c r="F15" i="15"/>
  <c r="F13" i="1" s="1"/>
  <c r="E15" i="15"/>
  <c r="E13" i="1" s="1"/>
  <c r="D15" i="15"/>
  <c r="C15" i="15"/>
  <c r="C13" i="1" s="1"/>
  <c r="R14" i="15"/>
  <c r="Q14" i="15"/>
  <c r="P14" i="15"/>
  <c r="O14" i="15"/>
  <c r="N14" i="15"/>
  <c r="M14" i="15"/>
  <c r="L14" i="15"/>
  <c r="I14" i="15"/>
  <c r="I12" i="1" s="1"/>
  <c r="H14" i="15"/>
  <c r="H12" i="1" s="1"/>
  <c r="G14" i="15"/>
  <c r="G12" i="1" s="1"/>
  <c r="F14" i="15"/>
  <c r="F12" i="1" s="1"/>
  <c r="E14" i="15"/>
  <c r="E12" i="1" s="1"/>
  <c r="D14" i="15"/>
  <c r="D12" i="1" s="1"/>
  <c r="C14" i="15"/>
  <c r="C12" i="1" s="1"/>
  <c r="I13" i="15"/>
  <c r="H13" i="15"/>
  <c r="H11" i="1" s="1"/>
  <c r="G13" i="15"/>
  <c r="G11" i="1" s="1"/>
  <c r="F13" i="15"/>
  <c r="F11" i="1" s="1"/>
  <c r="E13" i="15"/>
  <c r="E11" i="1" s="1"/>
  <c r="D13" i="15"/>
  <c r="D11" i="1" s="1"/>
  <c r="C13" i="15"/>
  <c r="C11" i="1" s="1"/>
  <c r="I11" i="15"/>
  <c r="I9" i="1" s="1"/>
  <c r="H11" i="15"/>
  <c r="G11" i="15"/>
  <c r="G9" i="1" s="1"/>
  <c r="F11" i="15"/>
  <c r="E11" i="15"/>
  <c r="D11" i="15"/>
  <c r="D9" i="1" s="1"/>
  <c r="C11" i="15"/>
  <c r="C9" i="1" s="1"/>
  <c r="I10" i="15"/>
  <c r="I8" i="1" s="1"/>
  <c r="H10" i="15"/>
  <c r="H8" i="1" s="1"/>
  <c r="G10" i="15"/>
  <c r="F10" i="15"/>
  <c r="F8" i="1" s="1"/>
  <c r="E10" i="15"/>
  <c r="E8" i="1" s="1"/>
  <c r="D10" i="15"/>
  <c r="D8" i="1" s="1"/>
  <c r="C10" i="15"/>
  <c r="I8" i="15"/>
  <c r="I6" i="1" s="1"/>
  <c r="H8" i="15"/>
  <c r="H6" i="1" s="1"/>
  <c r="G8" i="15"/>
  <c r="G6" i="1" s="1"/>
  <c r="F8" i="15"/>
  <c r="F6" i="1" s="1"/>
  <c r="E8" i="15"/>
  <c r="D8" i="15"/>
  <c r="C8" i="15"/>
  <c r="C6" i="1" s="1"/>
  <c r="I7" i="15"/>
  <c r="H7" i="15"/>
  <c r="G7" i="15"/>
  <c r="G5" i="1" s="1"/>
  <c r="F7" i="15"/>
  <c r="F5" i="1" s="1"/>
  <c r="E7" i="15"/>
  <c r="D7" i="15"/>
  <c r="D5" i="1" s="1"/>
  <c r="C7" i="15"/>
  <c r="I6" i="15"/>
  <c r="H6" i="15"/>
  <c r="G6" i="15"/>
  <c r="F6" i="15"/>
  <c r="E6" i="15"/>
  <c r="D6" i="15"/>
  <c r="D4" i="1" s="1"/>
  <c r="C6" i="15"/>
  <c r="C4" i="1" s="1"/>
  <c r="I5" i="15"/>
  <c r="H5" i="15"/>
  <c r="H3" i="1" s="1"/>
  <c r="G5" i="15"/>
  <c r="F5" i="15"/>
  <c r="E2" i="28" s="1"/>
  <c r="E5" i="15"/>
  <c r="D5" i="15"/>
  <c r="C5" i="15"/>
  <c r="Q4" i="15"/>
  <c r="P4" i="15"/>
  <c r="O4" i="15"/>
  <c r="N4" i="15"/>
  <c r="M4" i="15"/>
  <c r="L4" i="15"/>
  <c r="D4" i="15"/>
  <c r="A20" i="27"/>
  <c r="H19" i="27"/>
  <c r="A19" i="27"/>
  <c r="A18" i="27"/>
  <c r="A17" i="27"/>
  <c r="A16" i="27"/>
  <c r="A15" i="27"/>
  <c r="A13" i="27"/>
  <c r="I10" i="27"/>
  <c r="H10" i="27"/>
  <c r="G10" i="27"/>
  <c r="F23" i="27" s="1"/>
  <c r="F10" i="27"/>
  <c r="E10" i="27"/>
  <c r="D10" i="27"/>
  <c r="C10" i="27"/>
  <c r="B10" i="27"/>
  <c r="I9" i="27"/>
  <c r="H9" i="27"/>
  <c r="G9" i="27"/>
  <c r="F22" i="27" s="1"/>
  <c r="F9" i="27"/>
  <c r="E9" i="27"/>
  <c r="D9" i="27"/>
  <c r="C9" i="27"/>
  <c r="B9" i="27"/>
  <c r="I8" i="27"/>
  <c r="H8" i="27"/>
  <c r="G8" i="27"/>
  <c r="F21" i="27" s="1"/>
  <c r="F8" i="27"/>
  <c r="E8" i="27"/>
  <c r="E7" i="27" s="1"/>
  <c r="D8" i="27"/>
  <c r="D7" i="27" s="1"/>
  <c r="C8" i="27"/>
  <c r="C7" i="27" s="1"/>
  <c r="B8" i="27"/>
  <c r="G6" i="27"/>
  <c r="G19" i="27" s="1"/>
  <c r="F6" i="27"/>
  <c r="E6" i="27"/>
  <c r="D6" i="27"/>
  <c r="C6" i="27"/>
  <c r="B6" i="27"/>
  <c r="I5" i="27"/>
  <c r="H5" i="27"/>
  <c r="G5" i="27"/>
  <c r="F5" i="27"/>
  <c r="E5" i="27"/>
  <c r="D5" i="27"/>
  <c r="C5" i="27"/>
  <c r="B5" i="27"/>
  <c r="I4" i="27"/>
  <c r="H4" i="27"/>
  <c r="G4" i="27"/>
  <c r="F4" i="27"/>
  <c r="E4" i="27"/>
  <c r="D4" i="27"/>
  <c r="C4" i="27"/>
  <c r="B4" i="27"/>
  <c r="I3" i="27"/>
  <c r="H3" i="27"/>
  <c r="G3" i="27"/>
  <c r="F3" i="27"/>
  <c r="E3" i="27"/>
  <c r="D3" i="27"/>
  <c r="C3" i="27"/>
  <c r="B3" i="27"/>
  <c r="I2" i="27"/>
  <c r="H2" i="27"/>
  <c r="G2" i="27"/>
  <c r="G15" i="27" s="1"/>
  <c r="F2" i="27"/>
  <c r="E2" i="27"/>
  <c r="D2" i="27"/>
  <c r="C2" i="27"/>
  <c r="B2" i="27"/>
  <c r="I1" i="27"/>
  <c r="H1" i="27"/>
  <c r="G1" i="27"/>
  <c r="F1" i="27"/>
  <c r="E1" i="27"/>
  <c r="D1" i="27"/>
  <c r="C1" i="27"/>
  <c r="K3" i="34"/>
  <c r="J5" i="33"/>
  <c r="J7" i="34"/>
  <c r="J10" i="34"/>
  <c r="J14" i="33"/>
  <c r="J14" i="34"/>
  <c r="J9" i="33"/>
  <c r="J11" i="33"/>
  <c r="J8" i="33"/>
  <c r="J13" i="34"/>
  <c r="J5" i="34"/>
  <c r="K2" i="33"/>
  <c r="J6" i="34"/>
  <c r="J2" i="33"/>
  <c r="J7" i="33"/>
  <c r="J13" i="33"/>
  <c r="J12" i="34"/>
  <c r="J11" i="34"/>
  <c r="J3" i="34"/>
  <c r="J15" i="34"/>
  <c r="J4" i="33"/>
  <c r="J4" i="34"/>
  <c r="J8" i="34"/>
  <c r="J12" i="33"/>
  <c r="J10" i="33"/>
  <c r="J3" i="33"/>
  <c r="J9" i="34"/>
  <c r="J6" i="33"/>
  <c r="E16" i="27" l="1"/>
  <c r="E18" i="27"/>
  <c r="G23" i="27"/>
  <c r="H23" i="27"/>
  <c r="H39" i="2"/>
  <c r="H18" i="27"/>
  <c r="N7" i="26"/>
  <c r="E18" i="32"/>
  <c r="G20" i="32"/>
  <c r="E21" i="27"/>
  <c r="E22" i="27"/>
  <c r="E23" i="27"/>
  <c r="G22" i="27"/>
  <c r="B17" i="27"/>
  <c r="B18" i="27"/>
  <c r="Q13" i="30"/>
  <c r="C16" i="27"/>
  <c r="C18" i="27"/>
  <c r="Q6" i="15"/>
  <c r="C15" i="27"/>
  <c r="C17" i="27"/>
  <c r="G16" i="27"/>
  <c r="G17" i="27"/>
  <c r="P10" i="15"/>
  <c r="G21" i="32"/>
  <c r="O5" i="15"/>
  <c r="P6" i="15"/>
  <c r="D15" i="27"/>
  <c r="D16" i="27"/>
  <c r="E17" i="27"/>
  <c r="F16" i="27"/>
  <c r="F17" i="27"/>
  <c r="F18" i="27"/>
  <c r="D39" i="15"/>
  <c r="D35" i="1" s="1"/>
  <c r="G18" i="27"/>
  <c r="B21" i="27"/>
  <c r="B22" i="27"/>
  <c r="C19" i="27"/>
  <c r="B23" i="27"/>
  <c r="C22" i="27"/>
  <c r="C23" i="27"/>
  <c r="E19" i="27"/>
  <c r="B7" i="27"/>
  <c r="B20" i="27" s="1"/>
  <c r="D21" i="27"/>
  <c r="D22" i="27"/>
  <c r="D23" i="27"/>
  <c r="G21" i="27"/>
  <c r="F7" i="27"/>
  <c r="E20" i="27" s="1"/>
  <c r="G7" i="27"/>
  <c r="H21" i="27"/>
  <c r="D20" i="27"/>
  <c r="H7" i="27"/>
  <c r="H22" i="27"/>
  <c r="I7" i="27"/>
  <c r="C20" i="27"/>
  <c r="C21" i="27"/>
  <c r="B16" i="27"/>
  <c r="G17" i="15"/>
  <c r="L5" i="15"/>
  <c r="E30" i="15"/>
  <c r="E26" i="1" s="1"/>
  <c r="N21" i="15"/>
  <c r="B15" i="27"/>
  <c r="B19" i="27"/>
  <c r="K7" i="26"/>
  <c r="G31" i="2"/>
  <c r="B55" i="30"/>
  <c r="M51" i="30"/>
  <c r="N56" i="30"/>
  <c r="P51" i="30"/>
  <c r="K53" i="30"/>
  <c r="P56" i="30"/>
  <c r="M57" i="30"/>
  <c r="L58" i="30"/>
  <c r="K59" i="30"/>
  <c r="O6" i="15"/>
  <c r="O7" i="26"/>
  <c r="H47" i="30"/>
  <c r="P45" i="30" s="1"/>
  <c r="C47" i="30"/>
  <c r="B47" i="30"/>
  <c r="F47" i="30"/>
  <c r="M47" i="30" s="1"/>
  <c r="M56" i="30"/>
  <c r="M58" i="30"/>
  <c r="L59" i="30"/>
  <c r="D55" i="30"/>
  <c r="K55" i="30" s="1"/>
  <c r="E84" i="30"/>
  <c r="J50" i="30"/>
  <c r="P52" i="30"/>
  <c r="M53" i="30"/>
  <c r="O56" i="30"/>
  <c r="N58" i="30"/>
  <c r="M59" i="30"/>
  <c r="L60" i="30"/>
  <c r="D47" i="30"/>
  <c r="B91" i="30" s="1"/>
  <c r="K52" i="30"/>
  <c r="N57" i="30"/>
  <c r="I55" i="30"/>
  <c r="M60" i="30"/>
  <c r="O58" i="30"/>
  <c r="M39" i="30"/>
  <c r="L39" i="30"/>
  <c r="L31" i="30"/>
  <c r="G39" i="2"/>
  <c r="E83" i="15"/>
  <c r="F83" i="15"/>
  <c r="N5" i="15"/>
  <c r="N27" i="15"/>
  <c r="B13" i="28"/>
  <c r="O7" i="15"/>
  <c r="O8" i="15"/>
  <c r="O10" i="15"/>
  <c r="R25" i="15"/>
  <c r="O27" i="15"/>
  <c r="D15" i="28"/>
  <c r="E42" i="15"/>
  <c r="E38" i="1" s="1"/>
  <c r="E85" i="15"/>
  <c r="E28" i="15"/>
  <c r="E24" i="1" s="1"/>
  <c r="C91" i="30"/>
  <c r="P31" i="30"/>
  <c r="Q31" i="30"/>
  <c r="E95" i="30" s="1"/>
  <c r="O31" i="30"/>
  <c r="Q39" i="30"/>
  <c r="E94" i="30" s="1"/>
  <c r="C95" i="30"/>
  <c r="C94" i="30"/>
  <c r="K39" i="30"/>
  <c r="J39" i="30"/>
  <c r="B94" i="30"/>
  <c r="E81" i="15"/>
  <c r="P35" i="30"/>
  <c r="P49" i="30"/>
  <c r="P59" i="30"/>
  <c r="E79" i="30"/>
  <c r="E82" i="30"/>
  <c r="E83" i="30"/>
  <c r="F15" i="27"/>
  <c r="D17" i="27"/>
  <c r="M5" i="15"/>
  <c r="Q8" i="15"/>
  <c r="F24" i="26"/>
  <c r="F58" i="26" s="1"/>
  <c r="F42" i="15"/>
  <c r="F38" i="1" s="1"/>
  <c r="G72" i="15"/>
  <c r="G82" i="15"/>
  <c r="C14" i="28"/>
  <c r="C4" i="32" s="1"/>
  <c r="C28" i="32" s="1"/>
  <c r="I21" i="30"/>
  <c r="Q21" i="30" s="1"/>
  <c r="P24" i="30"/>
  <c r="P25" i="30"/>
  <c r="P26" i="30"/>
  <c r="P27" i="30"/>
  <c r="G31" i="30"/>
  <c r="M31" i="30" s="1"/>
  <c r="N32" i="30"/>
  <c r="O33" i="30"/>
  <c r="P34" i="30"/>
  <c r="J36" i="30"/>
  <c r="I47" i="30"/>
  <c r="F55" i="30"/>
  <c r="L55" i="30" s="1"/>
  <c r="O57" i="30"/>
  <c r="P58" i="30"/>
  <c r="J60" i="30"/>
  <c r="K61" i="30"/>
  <c r="F79" i="30"/>
  <c r="F80" i="30"/>
  <c r="F81" i="30"/>
  <c r="F82" i="30"/>
  <c r="F83" i="30"/>
  <c r="F84" i="30"/>
  <c r="D37" i="15"/>
  <c r="D33" i="1" s="1"/>
  <c r="Q27" i="30"/>
  <c r="G81" i="30"/>
  <c r="G84" i="30"/>
  <c r="H15" i="27"/>
  <c r="D19" i="27"/>
  <c r="M9" i="15"/>
  <c r="F33" i="15"/>
  <c r="F29" i="1" s="1"/>
  <c r="H17" i="15"/>
  <c r="H15" i="1" s="1"/>
  <c r="F38" i="15"/>
  <c r="F34" i="1" s="1"/>
  <c r="F31" i="2"/>
  <c r="I64" i="15"/>
  <c r="I68" i="15" s="1"/>
  <c r="F85" i="15"/>
  <c r="E5" i="28"/>
  <c r="J24" i="30"/>
  <c r="J25" i="30"/>
  <c r="J26" i="30"/>
  <c r="J27" i="30"/>
  <c r="P32" i="30"/>
  <c r="O42" i="30"/>
  <c r="O53" i="30"/>
  <c r="H55" i="30"/>
  <c r="H80" i="30"/>
  <c r="H81" i="30"/>
  <c r="H82" i="30"/>
  <c r="H83" i="30"/>
  <c r="H84" i="30"/>
  <c r="E14" i="1"/>
  <c r="C74" i="15"/>
  <c r="Q25" i="30"/>
  <c r="G55" i="30"/>
  <c r="G82" i="30"/>
  <c r="C92" i="30"/>
  <c r="H16" i="27"/>
  <c r="P5" i="15"/>
  <c r="L6" i="15"/>
  <c r="O9" i="15"/>
  <c r="H39" i="15"/>
  <c r="H35" i="1" s="1"/>
  <c r="E6" i="28"/>
  <c r="E2" i="32" s="1"/>
  <c r="J33" i="30"/>
  <c r="O41" i="30"/>
  <c r="O52" i="30"/>
  <c r="I81" i="30"/>
  <c r="I83" i="30"/>
  <c r="I55" i="15"/>
  <c r="I59" i="15" s="1"/>
  <c r="H3" i="29" s="1"/>
  <c r="H17" i="27"/>
  <c r="F19" i="27"/>
  <c r="H9" i="15"/>
  <c r="H7" i="1" s="1"/>
  <c r="P9" i="15"/>
  <c r="G33" i="15"/>
  <c r="G29" i="1" s="1"/>
  <c r="D41" i="15"/>
  <c r="D37" i="1" s="1"/>
  <c r="F86" i="15"/>
  <c r="E7" i="28"/>
  <c r="J32" i="30"/>
  <c r="O37" i="30"/>
  <c r="H39" i="30"/>
  <c r="N39" i="30" s="1"/>
  <c r="O40" i="30"/>
  <c r="O51" i="30"/>
  <c r="O61" i="30"/>
  <c r="D18" i="27"/>
  <c r="L9" i="15"/>
  <c r="G83" i="30"/>
  <c r="Q9" i="15"/>
  <c r="L10" i="15"/>
  <c r="G34" i="15"/>
  <c r="G30" i="1" s="1"/>
  <c r="L7" i="15"/>
  <c r="N8" i="15"/>
  <c r="E41" i="15"/>
  <c r="E37" i="1" s="1"/>
  <c r="G86" i="15"/>
  <c r="G10" i="28"/>
  <c r="H29" i="30"/>
  <c r="M24" i="30"/>
  <c r="D31" i="30"/>
  <c r="K31" i="30" s="1"/>
  <c r="K32" i="30"/>
  <c r="N35" i="30"/>
  <c r="O36" i="30"/>
  <c r="K43" i="30"/>
  <c r="M48" i="30"/>
  <c r="O50" i="30"/>
  <c r="O60" i="30"/>
  <c r="E15" i="27"/>
  <c r="N7" i="15"/>
  <c r="H34" i="15"/>
  <c r="H30" i="1" s="1"/>
  <c r="H55" i="15"/>
  <c r="C80" i="15"/>
  <c r="H11" i="28"/>
  <c r="N21" i="30"/>
  <c r="G29" i="30"/>
  <c r="L21" i="30"/>
  <c r="J21" i="30"/>
  <c r="D29" i="30"/>
  <c r="M21" i="30"/>
  <c r="K21" i="30"/>
  <c r="C29" i="30"/>
  <c r="B29" i="30"/>
  <c r="D11" i="29"/>
  <c r="I11" i="1"/>
  <c r="H36" i="15"/>
  <c r="H32" i="1" s="1"/>
  <c r="I17" i="15"/>
  <c r="H10" i="28"/>
  <c r="E19" i="2"/>
  <c r="D39" i="2" s="1"/>
  <c r="C86" i="15"/>
  <c r="E4" i="1"/>
  <c r="D4" i="28"/>
  <c r="M6" i="15"/>
  <c r="D29" i="15"/>
  <c r="D25" i="1" s="1"/>
  <c r="I3" i="1"/>
  <c r="H2" i="28"/>
  <c r="H28" i="15"/>
  <c r="H24" i="1" s="1"/>
  <c r="I9" i="15"/>
  <c r="C5" i="1"/>
  <c r="B24" i="26" s="1"/>
  <c r="B5" i="28"/>
  <c r="E9" i="1"/>
  <c r="D22" i="26" s="1"/>
  <c r="D3" i="28"/>
  <c r="D34" i="15"/>
  <c r="D30" i="1" s="1"/>
  <c r="P6" i="26"/>
  <c r="P7" i="26" s="1"/>
  <c r="Q27" i="15"/>
  <c r="I16" i="1"/>
  <c r="H26" i="26" s="1"/>
  <c r="H15" i="28"/>
  <c r="H41" i="15"/>
  <c r="H37" i="1" s="1"/>
  <c r="H25" i="2"/>
  <c r="D13" i="1"/>
  <c r="C38" i="15"/>
  <c r="C34" i="1" s="1"/>
  <c r="C13" i="28"/>
  <c r="D3" i="1"/>
  <c r="C2" i="28"/>
  <c r="C28" i="15"/>
  <c r="C24" i="1" s="1"/>
  <c r="D9" i="15"/>
  <c r="G4" i="1"/>
  <c r="F23" i="26" s="1"/>
  <c r="F29" i="15"/>
  <c r="F25" i="1" s="1"/>
  <c r="F4" i="28"/>
  <c r="C5" i="28"/>
  <c r="C30" i="15"/>
  <c r="C26" i="1" s="1"/>
  <c r="F9" i="1"/>
  <c r="E22" i="26" s="1"/>
  <c r="E34" i="15"/>
  <c r="E30" i="1" s="1"/>
  <c r="N10" i="15"/>
  <c r="G15" i="1"/>
  <c r="G20" i="15"/>
  <c r="F14" i="1"/>
  <c r="E39" i="15"/>
  <c r="E35" i="1" s="1"/>
  <c r="E14" i="28"/>
  <c r="B23" i="26"/>
  <c r="C3" i="1"/>
  <c r="B21" i="26" s="1"/>
  <c r="B55" i="26" s="1"/>
  <c r="B2" i="28"/>
  <c r="C9" i="15"/>
  <c r="M5" i="26"/>
  <c r="M7" i="26" s="1"/>
  <c r="N25" i="15"/>
  <c r="F4" i="1"/>
  <c r="E23" i="26" s="1"/>
  <c r="N6" i="15"/>
  <c r="E29" i="15"/>
  <c r="E25" i="1" s="1"/>
  <c r="E3" i="1"/>
  <c r="D21" i="26" s="1"/>
  <c r="D2" i="28"/>
  <c r="D28" i="15"/>
  <c r="D24" i="1" s="1"/>
  <c r="E9" i="15"/>
  <c r="E5" i="1"/>
  <c r="D24" i="26" s="1"/>
  <c r="D5" i="28"/>
  <c r="D30" i="15"/>
  <c r="D26" i="1" s="1"/>
  <c r="M7" i="15"/>
  <c r="F3" i="1"/>
  <c r="E21" i="26" s="1"/>
  <c r="F9" i="15"/>
  <c r="I4" i="1"/>
  <c r="H23" i="26" s="1"/>
  <c r="H29" i="15"/>
  <c r="H25" i="1" s="1"/>
  <c r="H4" i="28"/>
  <c r="C8" i="1"/>
  <c r="B26" i="26" s="1"/>
  <c r="B7" i="28"/>
  <c r="F12" i="2"/>
  <c r="J33" i="2" s="1"/>
  <c r="E64" i="15"/>
  <c r="D80" i="15"/>
  <c r="F34" i="2"/>
  <c r="H14" i="2"/>
  <c r="H35" i="2" s="1"/>
  <c r="F82" i="15"/>
  <c r="I15" i="2"/>
  <c r="I16" i="2" s="1"/>
  <c r="G5" i="32"/>
  <c r="G83" i="15"/>
  <c r="E3" i="28"/>
  <c r="H5" i="1"/>
  <c r="G24" i="26" s="1"/>
  <c r="P7" i="15"/>
  <c r="G5" i="28"/>
  <c r="G30" i="15"/>
  <c r="G26" i="1" s="1"/>
  <c r="I5" i="1"/>
  <c r="H24" i="26" s="1"/>
  <c r="Q7" i="15"/>
  <c r="H5" i="28"/>
  <c r="H30" i="15"/>
  <c r="H26" i="1" s="1"/>
  <c r="H4" i="1"/>
  <c r="G23" i="26" s="1"/>
  <c r="G29" i="15"/>
  <c r="G25" i="1" s="1"/>
  <c r="G4" i="28"/>
  <c r="D6" i="1"/>
  <c r="C25" i="26" s="1"/>
  <c r="C6" i="28"/>
  <c r="C2" i="32" s="1"/>
  <c r="L8" i="15"/>
  <c r="C31" i="15"/>
  <c r="C27" i="1" s="1"/>
  <c r="M10" i="15"/>
  <c r="G3" i="1"/>
  <c r="F21" i="26" s="1"/>
  <c r="F2" i="28"/>
  <c r="F28" i="15"/>
  <c r="F24" i="1" s="1"/>
  <c r="Q5" i="15"/>
  <c r="D6" i="28"/>
  <c r="D2" i="32" s="1"/>
  <c r="C14" i="32" s="1"/>
  <c r="M8" i="15"/>
  <c r="D31" i="15"/>
  <c r="D27" i="1" s="1"/>
  <c r="E6" i="1"/>
  <c r="D25" i="26" s="1"/>
  <c r="G9" i="15"/>
  <c r="E3" i="2"/>
  <c r="E25" i="2" s="1"/>
  <c r="C72" i="15"/>
  <c r="D55" i="15"/>
  <c r="F4" i="2"/>
  <c r="J26" i="2" s="1"/>
  <c r="D73" i="15"/>
  <c r="G5" i="2"/>
  <c r="G27" i="2" s="1"/>
  <c r="E74" i="15"/>
  <c r="H6" i="2"/>
  <c r="F3" i="32"/>
  <c r="F75" i="15"/>
  <c r="E4" i="28"/>
  <c r="F25" i="26"/>
  <c r="B22" i="26"/>
  <c r="O21" i="15"/>
  <c r="F30" i="15"/>
  <c r="F26" i="1" s="1"/>
  <c r="H33" i="15"/>
  <c r="H29" i="1" s="1"/>
  <c r="C36" i="15"/>
  <c r="C32" i="1" s="1"/>
  <c r="E37" i="15"/>
  <c r="E33" i="1" s="1"/>
  <c r="G38" i="15"/>
  <c r="G34" i="1" s="1"/>
  <c r="I6" i="2"/>
  <c r="I7" i="2" s="1"/>
  <c r="G3" i="32"/>
  <c r="D31" i="2"/>
  <c r="G34" i="2"/>
  <c r="J15" i="2"/>
  <c r="J16" i="2" s="1"/>
  <c r="H5" i="32"/>
  <c r="D38" i="2"/>
  <c r="H72" i="15"/>
  <c r="D74" i="15"/>
  <c r="C78" i="15"/>
  <c r="F81" i="15"/>
  <c r="H82" i="15"/>
  <c r="F3" i="28"/>
  <c r="F5" i="28"/>
  <c r="F6" i="28"/>
  <c r="F2" i="32" s="1"/>
  <c r="F7" i="28"/>
  <c r="B12" i="28"/>
  <c r="D14" i="28"/>
  <c r="D4" i="32" s="1"/>
  <c r="I9" i="32" s="1"/>
  <c r="E15" i="28"/>
  <c r="P8" i="15"/>
  <c r="C23" i="26"/>
  <c r="E24" i="26"/>
  <c r="G25" i="26"/>
  <c r="C22" i="26"/>
  <c r="P21" i="15"/>
  <c r="P27" i="15"/>
  <c r="G28" i="15"/>
  <c r="G24" i="1" s="1"/>
  <c r="C29" i="15"/>
  <c r="C25" i="1" s="1"/>
  <c r="D36" i="15"/>
  <c r="D32" i="1" s="1"/>
  <c r="F37" i="15"/>
  <c r="F33" i="1" s="1"/>
  <c r="H38" i="15"/>
  <c r="H34" i="1" s="1"/>
  <c r="F41" i="15"/>
  <c r="F37" i="1" s="1"/>
  <c r="G42" i="15"/>
  <c r="G38" i="1" s="1"/>
  <c r="F25" i="2"/>
  <c r="G26" i="2"/>
  <c r="H27" i="2"/>
  <c r="J6" i="2"/>
  <c r="J7" i="2" s="1"/>
  <c r="H3" i="32"/>
  <c r="D30" i="2"/>
  <c r="E31" i="2"/>
  <c r="G33" i="2"/>
  <c r="H34" i="2"/>
  <c r="J35" i="2"/>
  <c r="I35" i="2"/>
  <c r="C64" i="15"/>
  <c r="E38" i="2"/>
  <c r="F39" i="2"/>
  <c r="C73" i="15"/>
  <c r="G75" i="15"/>
  <c r="C77" i="15"/>
  <c r="D78" i="15"/>
  <c r="E80" i="15"/>
  <c r="G81" i="15"/>
  <c r="G85" i="15"/>
  <c r="H86" i="15"/>
  <c r="G2" i="28"/>
  <c r="G3" i="28"/>
  <c r="G6" i="28"/>
  <c r="G2" i="32" s="1"/>
  <c r="G7" i="28"/>
  <c r="B11" i="28"/>
  <c r="C12" i="28"/>
  <c r="D13" i="28"/>
  <c r="F15" i="28"/>
  <c r="C3" i="32"/>
  <c r="C21" i="26"/>
  <c r="D23" i="26"/>
  <c r="H25" i="26"/>
  <c r="C26" i="26"/>
  <c r="Q21" i="15"/>
  <c r="M25" i="15"/>
  <c r="C34" i="15"/>
  <c r="C30" i="1" s="1"/>
  <c r="E36" i="15"/>
  <c r="E32" i="1" s="1"/>
  <c r="G37" i="15"/>
  <c r="G33" i="1" s="1"/>
  <c r="C39" i="15"/>
  <c r="C35" i="1" s="1"/>
  <c r="G41" i="15"/>
  <c r="G37" i="1" s="1"/>
  <c r="H42" i="15"/>
  <c r="H38" i="1" s="1"/>
  <c r="H7" i="2"/>
  <c r="G25" i="2"/>
  <c r="H26" i="2"/>
  <c r="J27" i="2"/>
  <c r="I27" i="2"/>
  <c r="C55" i="15"/>
  <c r="E30" i="2"/>
  <c r="H33" i="2"/>
  <c r="J34" i="2"/>
  <c r="I34" i="2"/>
  <c r="D15" i="2"/>
  <c r="D16" i="2" s="1"/>
  <c r="B5" i="32"/>
  <c r="D64" i="15"/>
  <c r="F38" i="2"/>
  <c r="F74" i="15"/>
  <c r="H75" i="15"/>
  <c r="D77" i="15"/>
  <c r="E78" i="15"/>
  <c r="F80" i="15"/>
  <c r="H81" i="15"/>
  <c r="D83" i="15"/>
  <c r="H85" i="15"/>
  <c r="H3" i="28"/>
  <c r="H6" i="28"/>
  <c r="H2" i="32" s="1"/>
  <c r="H7" i="28"/>
  <c r="B10" i="28"/>
  <c r="C11" i="28"/>
  <c r="D12" i="28"/>
  <c r="E13" i="28"/>
  <c r="F14" i="28"/>
  <c r="F4" i="32" s="1"/>
  <c r="G15" i="28"/>
  <c r="G8" i="1"/>
  <c r="F26" i="26" s="1"/>
  <c r="H17" i="1"/>
  <c r="Q7" i="26"/>
  <c r="C17" i="15"/>
  <c r="D26" i="26"/>
  <c r="R21" i="15"/>
  <c r="R27" i="15"/>
  <c r="E31" i="15"/>
  <c r="E27" i="1" s="1"/>
  <c r="C33" i="15"/>
  <c r="C29" i="1" s="1"/>
  <c r="F36" i="15"/>
  <c r="F32" i="1" s="1"/>
  <c r="H37" i="15"/>
  <c r="H33" i="1" s="1"/>
  <c r="I26" i="2"/>
  <c r="D6" i="2"/>
  <c r="D7" i="2" s="1"/>
  <c r="B3" i="32"/>
  <c r="F30" i="2"/>
  <c r="I33" i="2"/>
  <c r="E15" i="2"/>
  <c r="E36" i="2" s="1"/>
  <c r="C5" i="32"/>
  <c r="G38" i="2"/>
  <c r="E73" i="15"/>
  <c r="G74" i="15"/>
  <c r="E77" i="15"/>
  <c r="F78" i="15"/>
  <c r="G80" i="15"/>
  <c r="C82" i="15"/>
  <c r="C10" i="28"/>
  <c r="D11" i="28"/>
  <c r="E12" i="28"/>
  <c r="F13" i="28"/>
  <c r="G14" i="28"/>
  <c r="G4" i="32" s="1"/>
  <c r="G29" i="32" s="1"/>
  <c r="D5" i="32"/>
  <c r="H9" i="1"/>
  <c r="N9" i="15"/>
  <c r="Q10" i="15"/>
  <c r="B25" i="26"/>
  <c r="D17" i="15"/>
  <c r="E26" i="26"/>
  <c r="F22" i="26"/>
  <c r="O25" i="15"/>
  <c r="F31" i="15"/>
  <c r="F27" i="1" s="1"/>
  <c r="D33" i="15"/>
  <c r="D29" i="1" s="1"/>
  <c r="G36" i="15"/>
  <c r="G32" i="1" s="1"/>
  <c r="J25" i="2"/>
  <c r="I25" i="2"/>
  <c r="D28" i="2"/>
  <c r="E55" i="15"/>
  <c r="G30" i="2"/>
  <c r="D35" i="2"/>
  <c r="F64" i="15"/>
  <c r="H38" i="2"/>
  <c r="I39" i="2"/>
  <c r="J39" i="2"/>
  <c r="D72" i="15"/>
  <c r="F73" i="15"/>
  <c r="H74" i="15"/>
  <c r="F77" i="15"/>
  <c r="G78" i="15"/>
  <c r="H80" i="15"/>
  <c r="D82" i="15"/>
  <c r="B3" i="28"/>
  <c r="B4" i="28"/>
  <c r="B6" i="28"/>
  <c r="B2" i="32" s="1"/>
  <c r="D10" i="28"/>
  <c r="E11" i="28"/>
  <c r="F12" i="28"/>
  <c r="G13" i="28"/>
  <c r="H14" i="28"/>
  <c r="H4" i="32" s="1"/>
  <c r="J6" i="32" s="1"/>
  <c r="E17" i="15"/>
  <c r="L21" i="15"/>
  <c r="B11" i="29" s="1"/>
  <c r="P25" i="15"/>
  <c r="G31" i="15"/>
  <c r="G27" i="1" s="1"/>
  <c r="E33" i="15"/>
  <c r="E29" i="1" s="1"/>
  <c r="F34" i="15"/>
  <c r="F30" i="1" s="1"/>
  <c r="D38" i="15"/>
  <c r="D34" i="1" s="1"/>
  <c r="F39" i="15"/>
  <c r="F35" i="1" s="1"/>
  <c r="C42" i="15"/>
  <c r="C38" i="1" s="1"/>
  <c r="D27" i="2"/>
  <c r="F6" i="2"/>
  <c r="D3" i="32"/>
  <c r="F55" i="15"/>
  <c r="H30" i="2"/>
  <c r="J31" i="2"/>
  <c r="I31" i="2"/>
  <c r="D34" i="2"/>
  <c r="E35" i="2"/>
  <c r="G15" i="2"/>
  <c r="E5" i="32"/>
  <c r="G64" i="15"/>
  <c r="I38" i="2"/>
  <c r="J38" i="2"/>
  <c r="E72" i="15"/>
  <c r="G73" i="15"/>
  <c r="C75" i="15"/>
  <c r="G77" i="15"/>
  <c r="H78" i="15"/>
  <c r="C81" i="15"/>
  <c r="E82" i="15"/>
  <c r="C85" i="15"/>
  <c r="D86" i="15"/>
  <c r="C3" i="28"/>
  <c r="C4" i="28"/>
  <c r="C7" i="28"/>
  <c r="E10" i="28"/>
  <c r="F11" i="28"/>
  <c r="G12" i="28"/>
  <c r="H13" i="28"/>
  <c r="B15" i="28"/>
  <c r="G21" i="26"/>
  <c r="F17" i="15"/>
  <c r="F40" i="15" s="1"/>
  <c r="F36" i="1" s="1"/>
  <c r="G26" i="26"/>
  <c r="H22" i="26"/>
  <c r="M21" i="15"/>
  <c r="Q25" i="15"/>
  <c r="M27" i="15"/>
  <c r="H31" i="15"/>
  <c r="H27" i="1" s="1"/>
  <c r="C37" i="15"/>
  <c r="C33" i="1" s="1"/>
  <c r="E38" i="15"/>
  <c r="E34" i="1" s="1"/>
  <c r="G39" i="15"/>
  <c r="G35" i="1" s="1"/>
  <c r="C41" i="15"/>
  <c r="C37" i="1" s="1"/>
  <c r="D42" i="15"/>
  <c r="D38" i="1" s="1"/>
  <c r="D26" i="2"/>
  <c r="E27" i="2"/>
  <c r="G6" i="2"/>
  <c r="E3" i="32"/>
  <c r="G55" i="15"/>
  <c r="J30" i="2"/>
  <c r="I30" i="2"/>
  <c r="D33" i="2"/>
  <c r="E34" i="2"/>
  <c r="F35" i="2"/>
  <c r="H15" i="2"/>
  <c r="F5" i="32"/>
  <c r="H64" i="15"/>
  <c r="F72" i="15"/>
  <c r="H73" i="15"/>
  <c r="D75" i="15"/>
  <c r="H77" i="15"/>
  <c r="D81" i="15"/>
  <c r="H83" i="15"/>
  <c r="D85" i="15"/>
  <c r="E86" i="15"/>
  <c r="D7" i="28"/>
  <c r="F10" i="28"/>
  <c r="H12" i="28"/>
  <c r="B14" i="28"/>
  <c r="B4" i="32" s="1"/>
  <c r="C15" i="28"/>
  <c r="I6" i="32"/>
  <c r="N13" i="30"/>
  <c r="O13" i="30"/>
  <c r="P13" i="30"/>
  <c r="M13" i="30"/>
  <c r="F29" i="30"/>
  <c r="L13" i="30"/>
  <c r="K13" i="30"/>
  <c r="E29" i="30"/>
  <c r="E63" i="30" s="1"/>
  <c r="J13" i="30"/>
  <c r="P4" i="30"/>
  <c r="L4" i="30"/>
  <c r="J4" i="30"/>
  <c r="O4" i="30"/>
  <c r="Q4" i="30"/>
  <c r="E89" i="30" s="1"/>
  <c r="N4" i="30"/>
  <c r="M4" i="30"/>
  <c r="K4" i="30"/>
  <c r="C89" i="30"/>
  <c r="B89" i="30"/>
  <c r="F21" i="32"/>
  <c r="E21" i="32"/>
  <c r="C21" i="32"/>
  <c r="D21" i="32"/>
  <c r="D30" i="32" s="1"/>
  <c r="H21" i="32"/>
  <c r="B21" i="32"/>
  <c r="G21" i="29"/>
  <c r="F21" i="29"/>
  <c r="E21" i="29"/>
  <c r="D21" i="29"/>
  <c r="H21" i="29"/>
  <c r="C21" i="29"/>
  <c r="B21" i="29"/>
  <c r="G19" i="29"/>
  <c r="F19" i="29"/>
  <c r="E19" i="29"/>
  <c r="D19" i="29"/>
  <c r="H19" i="29"/>
  <c r="C19" i="29"/>
  <c r="B19" i="29"/>
  <c r="G18" i="29"/>
  <c r="F18" i="32"/>
  <c r="G18" i="32"/>
  <c r="F18" i="29"/>
  <c r="E18" i="29"/>
  <c r="D18" i="29"/>
  <c r="H18" i="29"/>
  <c r="D18" i="32"/>
  <c r="D27" i="32" s="1"/>
  <c r="C18" i="29"/>
  <c r="C18" i="32"/>
  <c r="H18" i="32"/>
  <c r="B18" i="32"/>
  <c r="B18" i="29"/>
  <c r="H20" i="32"/>
  <c r="F20" i="32"/>
  <c r="E20" i="32"/>
  <c r="I8" i="32"/>
  <c r="D20" i="32"/>
  <c r="D29" i="32" s="1"/>
  <c r="B20" i="32"/>
  <c r="C20" i="32"/>
  <c r="G20" i="29"/>
  <c r="F20" i="29"/>
  <c r="E20" i="29"/>
  <c r="D20" i="29"/>
  <c r="H20" i="29"/>
  <c r="C20" i="29"/>
  <c r="B20" i="29"/>
  <c r="M3" i="33"/>
  <c r="M5" i="34"/>
  <c r="M7" i="34"/>
  <c r="M9" i="34"/>
  <c r="M11" i="34"/>
  <c r="M13" i="34"/>
  <c r="M15" i="34"/>
  <c r="M7" i="33"/>
  <c r="M9" i="33"/>
  <c r="M13" i="33"/>
  <c r="M11" i="33"/>
  <c r="M4" i="34"/>
  <c r="M6" i="34"/>
  <c r="M8" i="34"/>
  <c r="M10" i="34"/>
  <c r="M12" i="34"/>
  <c r="M14" i="34"/>
  <c r="M4" i="33"/>
  <c r="M6" i="33"/>
  <c r="M8" i="33"/>
  <c r="M10" i="33"/>
  <c r="M12" i="33"/>
  <c r="M14" i="33"/>
  <c r="M5" i="33"/>
  <c r="M2" i="33"/>
  <c r="M3" i="34"/>
  <c r="F20" i="27" l="1"/>
  <c r="H20" i="27"/>
  <c r="I23" i="27"/>
  <c r="B92" i="30"/>
  <c r="D92" i="30" s="1"/>
  <c r="J55" i="30"/>
  <c r="H16" i="2"/>
  <c r="F14" i="32"/>
  <c r="K47" i="30"/>
  <c r="C72" i="30" s="1"/>
  <c r="B27" i="32"/>
  <c r="B29" i="32"/>
  <c r="F27" i="32"/>
  <c r="B63" i="30"/>
  <c r="F29" i="32"/>
  <c r="I16" i="27"/>
  <c r="I15" i="27"/>
  <c r="F30" i="32"/>
  <c r="I18" i="27"/>
  <c r="G30" i="32"/>
  <c r="I17" i="27"/>
  <c r="I19" i="27"/>
  <c r="I22" i="27"/>
  <c r="G20" i="27"/>
  <c r="I20" i="27" s="1"/>
  <c r="I21" i="27"/>
  <c r="N55" i="30"/>
  <c r="J47" i="30"/>
  <c r="N47" i="30"/>
  <c r="L47" i="30"/>
  <c r="C15" i="32"/>
  <c r="H76" i="15"/>
  <c r="H59" i="15"/>
  <c r="G3" i="29" s="1"/>
  <c r="G15" i="29" s="1"/>
  <c r="H63" i="30"/>
  <c r="O11" i="15"/>
  <c r="B30" i="32"/>
  <c r="G63" i="30"/>
  <c r="E70" i="30" s="1"/>
  <c r="G27" i="32"/>
  <c r="H20" i="15"/>
  <c r="G43" i="15" s="1"/>
  <c r="G39" i="1" s="1"/>
  <c r="N29" i="30"/>
  <c r="C27" i="32"/>
  <c r="G16" i="28"/>
  <c r="G4" i="29" s="1"/>
  <c r="G17" i="28" s="1"/>
  <c r="C30" i="32"/>
  <c r="E8" i="28"/>
  <c r="E2" i="29" s="1"/>
  <c r="E9" i="28" s="1"/>
  <c r="J8" i="32"/>
  <c r="F7" i="2"/>
  <c r="J29" i="2" s="1"/>
  <c r="E39" i="2"/>
  <c r="C29" i="32"/>
  <c r="D15" i="32"/>
  <c r="N11" i="15"/>
  <c r="H21" i="26"/>
  <c r="G32" i="26" s="1"/>
  <c r="P11" i="15"/>
  <c r="M11" i="15"/>
  <c r="D94" i="30"/>
  <c r="L11" i="15"/>
  <c r="H21" i="15"/>
  <c r="M55" i="30"/>
  <c r="J31" i="30"/>
  <c r="B95" i="30"/>
  <c r="D95" i="30" s="1"/>
  <c r="O55" i="30"/>
  <c r="F33" i="2"/>
  <c r="H12" i="15"/>
  <c r="H56" i="15" s="1"/>
  <c r="O21" i="30"/>
  <c r="O47" i="30"/>
  <c r="Q47" i="30"/>
  <c r="E91" i="30" s="1"/>
  <c r="P47" i="30"/>
  <c r="P55" i="30"/>
  <c r="P39" i="30"/>
  <c r="F16" i="28"/>
  <c r="F4" i="29" s="1"/>
  <c r="F28" i="29" s="1"/>
  <c r="D16" i="28"/>
  <c r="D4" i="29" s="1"/>
  <c r="E14" i="32"/>
  <c r="D63" i="30"/>
  <c r="I69" i="30" s="1"/>
  <c r="P21" i="30"/>
  <c r="O39" i="30"/>
  <c r="E16" i="2"/>
  <c r="D37" i="2" s="1"/>
  <c r="G40" i="15"/>
  <c r="G36" i="1" s="1"/>
  <c r="M29" i="30"/>
  <c r="I29" i="30"/>
  <c r="F15" i="32"/>
  <c r="G32" i="15"/>
  <c r="G28" i="1" s="1"/>
  <c r="N31" i="30"/>
  <c r="D91" i="30"/>
  <c r="J29" i="30"/>
  <c r="B90" i="30"/>
  <c r="C63" i="30"/>
  <c r="I11" i="2"/>
  <c r="I8" i="2"/>
  <c r="H29" i="2"/>
  <c r="C36" i="26"/>
  <c r="D59" i="26"/>
  <c r="E37" i="26"/>
  <c r="F60" i="26"/>
  <c r="H20" i="2"/>
  <c r="H66" i="2" s="1"/>
  <c r="H17" i="2"/>
  <c r="B28" i="32"/>
  <c r="B10" i="32"/>
  <c r="B11" i="32" s="1"/>
  <c r="B36" i="26"/>
  <c r="C59" i="26"/>
  <c r="J20" i="2"/>
  <c r="I37" i="2"/>
  <c r="H37" i="2"/>
  <c r="I20" i="2"/>
  <c r="I17" i="2"/>
  <c r="H15" i="32"/>
  <c r="G15" i="32"/>
  <c r="C57" i="26"/>
  <c r="B34" i="26"/>
  <c r="J36" i="2"/>
  <c r="I36" i="2"/>
  <c r="F76" i="15"/>
  <c r="G59" i="15"/>
  <c r="D11" i="2"/>
  <c r="D61" i="2" s="1"/>
  <c r="B58" i="26"/>
  <c r="E76" i="15"/>
  <c r="F59" i="15"/>
  <c r="B59" i="26"/>
  <c r="C37" i="26"/>
  <c r="D60" i="26"/>
  <c r="C32" i="26"/>
  <c r="D27" i="26"/>
  <c r="D55" i="26"/>
  <c r="D68" i="15"/>
  <c r="C84" i="15"/>
  <c r="I28" i="2"/>
  <c r="J28" i="2"/>
  <c r="F11" i="29"/>
  <c r="P31" i="15"/>
  <c r="E11" i="29"/>
  <c r="O31" i="15"/>
  <c r="D58" i="26"/>
  <c r="E26" i="2"/>
  <c r="B14" i="32"/>
  <c r="F12" i="15"/>
  <c r="F56" i="15" s="1"/>
  <c r="F7" i="1"/>
  <c r="E32" i="15"/>
  <c r="E28" i="1" s="1"/>
  <c r="D8" i="28"/>
  <c r="D2" i="29" s="1"/>
  <c r="G18" i="1"/>
  <c r="C24" i="26"/>
  <c r="C27" i="26" s="1"/>
  <c r="H8" i="28"/>
  <c r="H2" i="29" s="1"/>
  <c r="B16" i="32"/>
  <c r="B25" i="32" s="1"/>
  <c r="G34" i="26"/>
  <c r="H57" i="26"/>
  <c r="F34" i="26"/>
  <c r="G57" i="26"/>
  <c r="G35" i="26"/>
  <c r="H58" i="26"/>
  <c r="C16" i="28"/>
  <c r="C4" i="29" s="1"/>
  <c r="C31" i="29" s="1"/>
  <c r="C15" i="1"/>
  <c r="D17" i="2" s="1"/>
  <c r="C21" i="15"/>
  <c r="C20" i="15"/>
  <c r="C65" i="15" s="1"/>
  <c r="H11" i="2"/>
  <c r="D57" i="26"/>
  <c r="C34" i="26"/>
  <c r="B27" i="26"/>
  <c r="C76" i="15"/>
  <c r="D59" i="15"/>
  <c r="Q11" i="15"/>
  <c r="D84" i="15"/>
  <c r="E68" i="15"/>
  <c r="B57" i="26"/>
  <c r="F28" i="2"/>
  <c r="C11" i="29"/>
  <c r="C23" i="29" s="1"/>
  <c r="H33" i="29" s="1"/>
  <c r="M31" i="15"/>
  <c r="G65" i="15"/>
  <c r="F84" i="15"/>
  <c r="G68" i="15"/>
  <c r="D20" i="2"/>
  <c r="E28" i="2"/>
  <c r="H16" i="32"/>
  <c r="G16" i="32"/>
  <c r="G25" i="32" s="1"/>
  <c r="H10" i="32"/>
  <c r="B17" i="32"/>
  <c r="B26" i="32" s="1"/>
  <c r="B16" i="28"/>
  <c r="B4" i="29" s="1"/>
  <c r="G11" i="29"/>
  <c r="Q31" i="15"/>
  <c r="C56" i="26"/>
  <c r="B33" i="26"/>
  <c r="H28" i="2"/>
  <c r="B56" i="26"/>
  <c r="F17" i="32"/>
  <c r="F26" i="32" s="1"/>
  <c r="F16" i="2"/>
  <c r="E33" i="2"/>
  <c r="C7" i="1"/>
  <c r="C12" i="15"/>
  <c r="C56" i="15" s="1"/>
  <c r="E4" i="32"/>
  <c r="E30" i="32" s="1"/>
  <c r="D7" i="1"/>
  <c r="C32" i="15"/>
  <c r="C28" i="1" s="1"/>
  <c r="D12" i="15"/>
  <c r="H5" i="29"/>
  <c r="H10" i="1"/>
  <c r="H57" i="1" s="1"/>
  <c r="G84" i="15"/>
  <c r="H68" i="15"/>
  <c r="H87" i="15" s="1"/>
  <c r="H56" i="26"/>
  <c r="G55" i="26"/>
  <c r="F32" i="26"/>
  <c r="E16" i="28"/>
  <c r="E4" i="29" s="1"/>
  <c r="D17" i="32"/>
  <c r="D26" i="32" s="1"/>
  <c r="F27" i="26"/>
  <c r="F55" i="26"/>
  <c r="E32" i="26"/>
  <c r="J11" i="2"/>
  <c r="I29" i="2"/>
  <c r="E33" i="26"/>
  <c r="F56" i="26"/>
  <c r="E34" i="26"/>
  <c r="F57" i="26"/>
  <c r="D36" i="2"/>
  <c r="H11" i="29"/>
  <c r="R31" i="15"/>
  <c r="G22" i="26"/>
  <c r="C59" i="15"/>
  <c r="D56" i="26"/>
  <c r="C33" i="26"/>
  <c r="C55" i="26"/>
  <c r="B32" i="26"/>
  <c r="C68" i="15"/>
  <c r="B5" i="29" s="1"/>
  <c r="E15" i="32"/>
  <c r="D25" i="2"/>
  <c r="E7" i="2"/>
  <c r="F8" i="28"/>
  <c r="F2" i="29" s="1"/>
  <c r="H36" i="2"/>
  <c r="B8" i="28"/>
  <c r="B2" i="29" s="1"/>
  <c r="H60" i="26"/>
  <c r="G37" i="26"/>
  <c r="H84" i="15"/>
  <c r="C10" i="32"/>
  <c r="E17" i="32"/>
  <c r="F36" i="2"/>
  <c r="I5" i="32"/>
  <c r="C17" i="32"/>
  <c r="C26" i="32" s="1"/>
  <c r="F35" i="26"/>
  <c r="G58" i="26"/>
  <c r="H14" i="32"/>
  <c r="G14" i="32"/>
  <c r="B37" i="26"/>
  <c r="C60" i="26"/>
  <c r="B60" i="26"/>
  <c r="H18" i="1"/>
  <c r="G28" i="2"/>
  <c r="G7" i="1"/>
  <c r="H8" i="2" s="1"/>
  <c r="G12" i="15"/>
  <c r="F32" i="15"/>
  <c r="F28" i="1" s="1"/>
  <c r="E25" i="26"/>
  <c r="E36" i="26" s="1"/>
  <c r="C8" i="28"/>
  <c r="C2" i="29" s="1"/>
  <c r="I3" i="30"/>
  <c r="H16" i="28"/>
  <c r="H4" i="29" s="1"/>
  <c r="G36" i="2"/>
  <c r="F37" i="26"/>
  <c r="G60" i="26"/>
  <c r="E15" i="1"/>
  <c r="D40" i="15"/>
  <c r="D36" i="1" s="1"/>
  <c r="E20" i="15"/>
  <c r="E65" i="15" s="1"/>
  <c r="E21" i="15"/>
  <c r="E84" i="15"/>
  <c r="F68" i="15"/>
  <c r="D76" i="15"/>
  <c r="E59" i="15"/>
  <c r="D37" i="26"/>
  <c r="E60" i="26"/>
  <c r="D32" i="26"/>
  <c r="E55" i="26"/>
  <c r="G28" i="32"/>
  <c r="F16" i="32"/>
  <c r="F25" i="32" s="1"/>
  <c r="G10" i="32"/>
  <c r="G36" i="26"/>
  <c r="H59" i="26"/>
  <c r="G7" i="2"/>
  <c r="G59" i="26"/>
  <c r="F36" i="26"/>
  <c r="G35" i="2"/>
  <c r="D14" i="32"/>
  <c r="G21" i="15"/>
  <c r="H79" i="15"/>
  <c r="I15" i="1"/>
  <c r="I18" i="1" s="1"/>
  <c r="H40" i="15"/>
  <c r="H36" i="1" s="1"/>
  <c r="I20" i="15"/>
  <c r="I21" i="15"/>
  <c r="N31" i="15"/>
  <c r="E40" i="15"/>
  <c r="E36" i="1" s="1"/>
  <c r="F20" i="15"/>
  <c r="F65" i="15" s="1"/>
  <c r="F21" i="15"/>
  <c r="F15" i="1"/>
  <c r="D17" i="28"/>
  <c r="D15" i="1"/>
  <c r="C40" i="15"/>
  <c r="C36" i="1" s="1"/>
  <c r="D20" i="15"/>
  <c r="D21" i="15"/>
  <c r="D33" i="26"/>
  <c r="D44" i="26" s="1"/>
  <c r="E56" i="26"/>
  <c r="E57" i="26"/>
  <c r="D34" i="26"/>
  <c r="F28" i="32"/>
  <c r="F10" i="32"/>
  <c r="I3" i="32"/>
  <c r="B15" i="32"/>
  <c r="G8" i="28"/>
  <c r="G2" i="29" s="1"/>
  <c r="E58" i="26"/>
  <c r="D35" i="26"/>
  <c r="D10" i="32"/>
  <c r="I7" i="32"/>
  <c r="D28" i="32"/>
  <c r="C16" i="32"/>
  <c r="C25" i="32" s="1"/>
  <c r="H17" i="32"/>
  <c r="G17" i="32"/>
  <c r="G26" i="32" s="1"/>
  <c r="G16" i="2"/>
  <c r="F26" i="2"/>
  <c r="F59" i="26"/>
  <c r="F27" i="2"/>
  <c r="E7" i="1"/>
  <c r="D32" i="15"/>
  <c r="D28" i="1" s="1"/>
  <c r="E12" i="15"/>
  <c r="G22" i="15"/>
  <c r="E35" i="26"/>
  <c r="I7" i="1"/>
  <c r="I10" i="1" s="1"/>
  <c r="H32" i="15"/>
  <c r="H28" i="1" s="1"/>
  <c r="I12" i="15"/>
  <c r="G76" i="15"/>
  <c r="F63" i="30"/>
  <c r="C90" i="30"/>
  <c r="L29" i="30"/>
  <c r="K29" i="30"/>
  <c r="C69" i="30" s="1"/>
  <c r="C70" i="30"/>
  <c r="C71" i="30"/>
  <c r="H71" i="30" s="1"/>
  <c r="C73" i="30"/>
  <c r="C68" i="30"/>
  <c r="B73" i="30"/>
  <c r="D89" i="30"/>
  <c r="B93" i="30"/>
  <c r="C28" i="29"/>
  <c r="H67" i="2" l="1"/>
  <c r="H65" i="15"/>
  <c r="C44" i="15"/>
  <c r="D72" i="30"/>
  <c r="D67" i="2"/>
  <c r="F11" i="2"/>
  <c r="K7" i="2" s="1"/>
  <c r="G63" i="1"/>
  <c r="E26" i="32"/>
  <c r="H26" i="32" s="1"/>
  <c r="E16" i="32"/>
  <c r="I61" i="2"/>
  <c r="B48" i="26"/>
  <c r="F72" i="30"/>
  <c r="E44" i="15"/>
  <c r="G31" i="29"/>
  <c r="I67" i="2"/>
  <c r="G30" i="29"/>
  <c r="F69" i="30"/>
  <c r="F71" i="30"/>
  <c r="E73" i="30"/>
  <c r="F73" i="30"/>
  <c r="F68" i="30"/>
  <c r="B71" i="30"/>
  <c r="B72" i="30"/>
  <c r="H61" i="2"/>
  <c r="C35" i="15"/>
  <c r="C31" i="1" s="1"/>
  <c r="D10" i="29"/>
  <c r="H52" i="1"/>
  <c r="C30" i="29"/>
  <c r="H27" i="26"/>
  <c r="F70" i="30"/>
  <c r="N63" i="30"/>
  <c r="F74" i="30" s="1"/>
  <c r="E20" i="2"/>
  <c r="E64" i="2" s="1"/>
  <c r="H28" i="29"/>
  <c r="D31" i="29"/>
  <c r="E29" i="32"/>
  <c r="H29" i="32" s="1"/>
  <c r="H30" i="29"/>
  <c r="D29" i="29"/>
  <c r="D30" i="29"/>
  <c r="E71" i="30"/>
  <c r="E69" i="30"/>
  <c r="H29" i="29"/>
  <c r="H31" i="29"/>
  <c r="D28" i="29"/>
  <c r="E68" i="30"/>
  <c r="E72" i="30"/>
  <c r="E17" i="2"/>
  <c r="G29" i="29"/>
  <c r="B96" i="30"/>
  <c r="F91" i="30" s="1"/>
  <c r="F43" i="26"/>
  <c r="H55" i="26"/>
  <c r="H61" i="26" s="1"/>
  <c r="B69" i="30"/>
  <c r="B70" i="30"/>
  <c r="I68" i="30"/>
  <c r="J63" i="30"/>
  <c r="B74" i="30" s="1"/>
  <c r="I74" i="30"/>
  <c r="K63" i="30"/>
  <c r="C74" i="30" s="1"/>
  <c r="I71" i="30"/>
  <c r="I72" i="30"/>
  <c r="B68" i="30"/>
  <c r="F31" i="29"/>
  <c r="G44" i="15"/>
  <c r="F30" i="29"/>
  <c r="F17" i="28"/>
  <c r="E27" i="26"/>
  <c r="E45" i="26" s="1"/>
  <c r="H22" i="15"/>
  <c r="H19" i="1" s="1"/>
  <c r="F16" i="29"/>
  <c r="F26" i="29" s="1"/>
  <c r="F29" i="29"/>
  <c r="H30" i="32"/>
  <c r="G28" i="29"/>
  <c r="F43" i="15"/>
  <c r="F39" i="1" s="1"/>
  <c r="F45" i="26"/>
  <c r="D56" i="15"/>
  <c r="O29" i="30"/>
  <c r="I63" i="30"/>
  <c r="D35" i="15"/>
  <c r="D31" i="1" s="1"/>
  <c r="F48" i="26"/>
  <c r="K4" i="2"/>
  <c r="C16" i="29"/>
  <c r="H26" i="29" s="1"/>
  <c r="C35" i="26"/>
  <c r="C46" i="26" s="1"/>
  <c r="C29" i="29"/>
  <c r="Q29" i="30"/>
  <c r="E90" i="30" s="1"/>
  <c r="H44" i="15"/>
  <c r="F59" i="2"/>
  <c r="F35" i="15"/>
  <c r="F31" i="1" s="1"/>
  <c r="D90" i="30"/>
  <c r="H55" i="1"/>
  <c r="P29" i="30"/>
  <c r="I9" i="29"/>
  <c r="I8" i="29"/>
  <c r="I6" i="29"/>
  <c r="I7" i="29"/>
  <c r="F47" i="26"/>
  <c r="L63" i="30"/>
  <c r="D74" i="30" s="1"/>
  <c r="D69" i="30"/>
  <c r="D73" i="30"/>
  <c r="G19" i="1"/>
  <c r="F11" i="32"/>
  <c r="E56" i="15"/>
  <c r="E18" i="1"/>
  <c r="E63" i="1" s="1"/>
  <c r="G4" i="26"/>
  <c r="H45" i="1"/>
  <c r="I54" i="2" s="1"/>
  <c r="H64" i="1"/>
  <c r="H63" i="1"/>
  <c r="H61" i="1"/>
  <c r="H59" i="1"/>
  <c r="H62" i="1"/>
  <c r="H60" i="1"/>
  <c r="B22" i="32"/>
  <c r="C11" i="32"/>
  <c r="B38" i="26"/>
  <c r="B49" i="26" s="1"/>
  <c r="C3" i="30"/>
  <c r="B3" i="29"/>
  <c r="J45" i="2"/>
  <c r="J21" i="2"/>
  <c r="J32" i="2"/>
  <c r="J48" i="2"/>
  <c r="I32" i="2"/>
  <c r="I63" i="2" s="1"/>
  <c r="E10" i="29"/>
  <c r="D16" i="29"/>
  <c r="D26" i="29" s="1"/>
  <c r="E17" i="28"/>
  <c r="C10" i="1"/>
  <c r="D3" i="30"/>
  <c r="C3" i="29"/>
  <c r="C79" i="15"/>
  <c r="B16" i="29"/>
  <c r="B26" i="29" s="1"/>
  <c r="C10" i="29"/>
  <c r="C17" i="28"/>
  <c r="C38" i="26"/>
  <c r="C49" i="26" s="1"/>
  <c r="E3" i="29"/>
  <c r="E79" i="15"/>
  <c r="G56" i="15"/>
  <c r="H53" i="1"/>
  <c r="D11" i="32"/>
  <c r="C22" i="32"/>
  <c r="I22" i="15"/>
  <c r="H43" i="15"/>
  <c r="H39" i="1" s="1"/>
  <c r="I65" i="15"/>
  <c r="G11" i="2"/>
  <c r="G32" i="2" s="1"/>
  <c r="G8" i="2"/>
  <c r="F29" i="2"/>
  <c r="J13" i="29"/>
  <c r="E14" i="29"/>
  <c r="F9" i="28"/>
  <c r="H65" i="1"/>
  <c r="B10" i="29"/>
  <c r="B17" i="28"/>
  <c r="B23" i="29"/>
  <c r="B33" i="29" s="1"/>
  <c r="C33" i="29"/>
  <c r="G29" i="2"/>
  <c r="E23" i="29"/>
  <c r="E33" i="29" s="1"/>
  <c r="H40" i="2"/>
  <c r="H69" i="2" s="1"/>
  <c r="I46" i="2"/>
  <c r="I52" i="2" s="1"/>
  <c r="I22" i="2"/>
  <c r="I65" i="2"/>
  <c r="I64" i="2"/>
  <c r="I68" i="2"/>
  <c r="I66" i="2"/>
  <c r="C47" i="26"/>
  <c r="F37" i="2"/>
  <c r="G20" i="2"/>
  <c r="G40" i="2" s="1"/>
  <c r="G17" i="2"/>
  <c r="E87" i="15"/>
  <c r="E5" i="29"/>
  <c r="E11" i="2"/>
  <c r="E8" i="2"/>
  <c r="D29" i="2"/>
  <c r="C43" i="26"/>
  <c r="F33" i="26"/>
  <c r="F44" i="26" s="1"/>
  <c r="G56" i="26"/>
  <c r="G61" i="26" s="1"/>
  <c r="B28" i="29"/>
  <c r="F4" i="26"/>
  <c r="G45" i="1"/>
  <c r="H54" i="2" s="1"/>
  <c r="G66" i="1"/>
  <c r="G64" i="1"/>
  <c r="G62" i="1"/>
  <c r="G60" i="1"/>
  <c r="G65" i="1"/>
  <c r="G59" i="1"/>
  <c r="G61" i="1"/>
  <c r="D43" i="26"/>
  <c r="B30" i="29"/>
  <c r="E29" i="2"/>
  <c r="H35" i="15"/>
  <c r="H31" i="1" s="1"/>
  <c r="H58" i="1" s="1"/>
  <c r="I56" i="15"/>
  <c r="E10" i="1"/>
  <c r="E55" i="1" s="1"/>
  <c r="D22" i="15"/>
  <c r="C43" i="15"/>
  <c r="C39" i="1" s="1"/>
  <c r="F18" i="1"/>
  <c r="F63" i="1" s="1"/>
  <c r="H4" i="26"/>
  <c r="I45" i="1"/>
  <c r="J54" i="2" s="1"/>
  <c r="G5" i="29"/>
  <c r="G87" i="15"/>
  <c r="D87" i="15"/>
  <c r="D5" i="29"/>
  <c r="H17" i="29" s="1"/>
  <c r="H45" i="2"/>
  <c r="H21" i="2"/>
  <c r="H48" i="2"/>
  <c r="H62" i="2"/>
  <c r="H60" i="2"/>
  <c r="H59" i="2"/>
  <c r="H58" i="2"/>
  <c r="E16" i="29"/>
  <c r="E26" i="29" s="1"/>
  <c r="G35" i="15"/>
  <c r="G31" i="1" s="1"/>
  <c r="D9" i="28"/>
  <c r="C14" i="29"/>
  <c r="F8" i="2"/>
  <c r="I45" i="2"/>
  <c r="I21" i="2"/>
  <c r="I48" i="2"/>
  <c r="H32" i="2"/>
  <c r="H63" i="2" s="1"/>
  <c r="I60" i="2"/>
  <c r="I58" i="2"/>
  <c r="I59" i="2"/>
  <c r="I62" i="2"/>
  <c r="F22" i="32"/>
  <c r="G11" i="32"/>
  <c r="B14" i="29"/>
  <c r="C9" i="28"/>
  <c r="H23" i="29"/>
  <c r="G23" i="29"/>
  <c r="G33" i="29" s="1"/>
  <c r="F61" i="26"/>
  <c r="D10" i="1"/>
  <c r="D55" i="1" s="1"/>
  <c r="E37" i="2"/>
  <c r="F20" i="2"/>
  <c r="F17" i="2"/>
  <c r="C44" i="26"/>
  <c r="D22" i="2"/>
  <c r="D46" i="2"/>
  <c r="D52" i="2" s="1"/>
  <c r="D66" i="2"/>
  <c r="D64" i="2"/>
  <c r="D65" i="2"/>
  <c r="D68" i="2"/>
  <c r="B31" i="29"/>
  <c r="B43" i="26"/>
  <c r="J15" i="29"/>
  <c r="D46" i="26"/>
  <c r="C45" i="26"/>
  <c r="J37" i="2"/>
  <c r="K5" i="2"/>
  <c r="F60" i="2"/>
  <c r="K9" i="2"/>
  <c r="D14" i="29"/>
  <c r="H3" i="26"/>
  <c r="I44" i="1"/>
  <c r="I47" i="1"/>
  <c r="J50" i="2" s="1"/>
  <c r="F14" i="29"/>
  <c r="G9" i="28"/>
  <c r="D18" i="1"/>
  <c r="D63" i="1" s="1"/>
  <c r="E43" i="15"/>
  <c r="E39" i="1" s="1"/>
  <c r="F22" i="15"/>
  <c r="D44" i="15"/>
  <c r="G10" i="1"/>
  <c r="C48" i="26"/>
  <c r="F46" i="26"/>
  <c r="G27" i="26"/>
  <c r="H22" i="32"/>
  <c r="G22" i="32"/>
  <c r="H11" i="32"/>
  <c r="F87" i="15"/>
  <c r="F5" i="29"/>
  <c r="B29" i="29"/>
  <c r="B61" i="26"/>
  <c r="C22" i="15"/>
  <c r="F10" i="29"/>
  <c r="H14" i="29"/>
  <c r="G14" i="29"/>
  <c r="H9" i="28"/>
  <c r="F10" i="1"/>
  <c r="D65" i="15"/>
  <c r="D48" i="26"/>
  <c r="D8" i="2"/>
  <c r="J17" i="2"/>
  <c r="E22" i="15"/>
  <c r="D43" i="15"/>
  <c r="D39" i="1" s="1"/>
  <c r="E30" i="29"/>
  <c r="D36" i="26"/>
  <c r="D47" i="26" s="1"/>
  <c r="E59" i="26"/>
  <c r="E61" i="26" s="1"/>
  <c r="E28" i="29"/>
  <c r="B9" i="28"/>
  <c r="G33" i="26"/>
  <c r="E25" i="32"/>
  <c r="E28" i="32"/>
  <c r="H28" i="32" s="1"/>
  <c r="D16" i="32"/>
  <c r="D25" i="32" s="1"/>
  <c r="E10" i="32"/>
  <c r="E22" i="32" s="1"/>
  <c r="E27" i="32"/>
  <c r="H27" i="32" s="1"/>
  <c r="E35" i="15"/>
  <c r="E31" i="1" s="1"/>
  <c r="C87" i="15"/>
  <c r="C5" i="29"/>
  <c r="D48" i="2"/>
  <c r="D45" i="2"/>
  <c r="D21" i="2"/>
  <c r="D59" i="2"/>
  <c r="D58" i="2"/>
  <c r="D62" i="2"/>
  <c r="D60" i="2"/>
  <c r="H3" i="30"/>
  <c r="I40" i="2"/>
  <c r="I69" i="2" s="1"/>
  <c r="J46" i="2"/>
  <c r="J52" i="2" s="1"/>
  <c r="J22" i="2"/>
  <c r="E31" i="29"/>
  <c r="H46" i="2"/>
  <c r="H52" i="2" s="1"/>
  <c r="H22" i="2"/>
  <c r="H65" i="2"/>
  <c r="H64" i="2"/>
  <c r="H68" i="2"/>
  <c r="F44" i="15"/>
  <c r="E3" i="30"/>
  <c r="D3" i="29"/>
  <c r="D79" i="15"/>
  <c r="J16" i="29"/>
  <c r="H16" i="29"/>
  <c r="G16" i="29"/>
  <c r="G26" i="29" s="1"/>
  <c r="H10" i="29"/>
  <c r="H17" i="28"/>
  <c r="J8" i="2"/>
  <c r="G3" i="26"/>
  <c r="H47" i="1"/>
  <c r="I50" i="2" s="1"/>
  <c r="H44" i="1"/>
  <c r="H56" i="1"/>
  <c r="H51" i="1"/>
  <c r="H54" i="1"/>
  <c r="B44" i="26"/>
  <c r="F23" i="29"/>
  <c r="F33" i="29" s="1"/>
  <c r="B45" i="26"/>
  <c r="D45" i="26"/>
  <c r="C18" i="1"/>
  <c r="B35" i="26"/>
  <c r="B46" i="26" s="1"/>
  <c r="C58" i="26"/>
  <c r="C61" i="26" s="1"/>
  <c r="D23" i="29"/>
  <c r="D33" i="29" s="1"/>
  <c r="D61" i="26"/>
  <c r="B47" i="26"/>
  <c r="F79" i="15"/>
  <c r="F3" i="29"/>
  <c r="F15" i="29" s="1"/>
  <c r="G79" i="15"/>
  <c r="E29" i="29"/>
  <c r="G37" i="2"/>
  <c r="G10" i="29"/>
  <c r="D71" i="30"/>
  <c r="D70" i="30"/>
  <c r="M63" i="30"/>
  <c r="E74" i="30" s="1"/>
  <c r="D68" i="30"/>
  <c r="C96" i="30"/>
  <c r="G89" i="30" s="1"/>
  <c r="C93" i="30"/>
  <c r="D93" i="30" s="1"/>
  <c r="F61" i="2" l="1"/>
  <c r="K6" i="2"/>
  <c r="K10" i="2"/>
  <c r="K11" i="2"/>
  <c r="K3" i="2"/>
  <c r="F48" i="2"/>
  <c r="F62" i="2"/>
  <c r="F21" i="2"/>
  <c r="E32" i="2"/>
  <c r="F58" i="2"/>
  <c r="F45" i="2"/>
  <c r="G45" i="15"/>
  <c r="E68" i="2"/>
  <c r="E22" i="2"/>
  <c r="E46" i="2"/>
  <c r="E52" i="2" s="1"/>
  <c r="E67" i="2"/>
  <c r="D40" i="2"/>
  <c r="D69" i="2" s="1"/>
  <c r="E65" i="2"/>
  <c r="E66" i="2"/>
  <c r="C22" i="29"/>
  <c r="H32" i="29" s="1"/>
  <c r="F89" i="30"/>
  <c r="F95" i="30"/>
  <c r="F92" i="30"/>
  <c r="F94" i="30"/>
  <c r="F93" i="30"/>
  <c r="F55" i="1"/>
  <c r="F90" i="30"/>
  <c r="G92" i="30"/>
  <c r="G69" i="30"/>
  <c r="H69" i="30" s="1"/>
  <c r="G90" i="30"/>
  <c r="E38" i="26"/>
  <c r="E49" i="26" s="1"/>
  <c r="E44" i="26"/>
  <c r="E43" i="26"/>
  <c r="E46" i="26"/>
  <c r="E48" i="26"/>
  <c r="E47" i="26"/>
  <c r="J49" i="2"/>
  <c r="C63" i="1"/>
  <c r="D38" i="26"/>
  <c r="D49" i="26" s="1"/>
  <c r="G44" i="26"/>
  <c r="I49" i="2"/>
  <c r="C26" i="29"/>
  <c r="G70" i="30"/>
  <c r="H70" i="30" s="1"/>
  <c r="G71" i="30"/>
  <c r="G68" i="30"/>
  <c r="H68" i="30" s="1"/>
  <c r="G72" i="30"/>
  <c r="H72" i="30" s="1"/>
  <c r="O63" i="30"/>
  <c r="G74" i="30" s="1"/>
  <c r="H74" i="30" s="1"/>
  <c r="P63" i="30"/>
  <c r="G73" i="30"/>
  <c r="H73" i="30" s="1"/>
  <c r="Q63" i="30"/>
  <c r="E96" i="30" s="1"/>
  <c r="M10" i="2"/>
  <c r="B15" i="29"/>
  <c r="G91" i="30"/>
  <c r="G94" i="30"/>
  <c r="G95" i="30"/>
  <c r="D96" i="30"/>
  <c r="F96" i="30" s="1"/>
  <c r="B4" i="26"/>
  <c r="C66" i="1"/>
  <c r="C45" i="1"/>
  <c r="D54" i="2" s="1"/>
  <c r="D53" i="2" s="1"/>
  <c r="C19" i="1"/>
  <c r="F22" i="29"/>
  <c r="F32" i="29" s="1"/>
  <c r="H22" i="29"/>
  <c r="G22" i="29"/>
  <c r="G32" i="29" s="1"/>
  <c r="F3" i="26"/>
  <c r="F5" i="26" s="1"/>
  <c r="G58" i="1"/>
  <c r="G47" i="1"/>
  <c r="H50" i="2" s="1"/>
  <c r="H49" i="2" s="1"/>
  <c r="G44" i="1"/>
  <c r="G57" i="1"/>
  <c r="G53" i="1"/>
  <c r="G54" i="1"/>
  <c r="G51" i="1"/>
  <c r="G52" i="1"/>
  <c r="G56" i="1"/>
  <c r="F3" i="30"/>
  <c r="D15" i="29"/>
  <c r="D22" i="29"/>
  <c r="D32" i="29" s="1"/>
  <c r="D4" i="26"/>
  <c r="E66" i="1"/>
  <c r="E45" i="1"/>
  <c r="F54" i="2" s="1"/>
  <c r="E65" i="1"/>
  <c r="E62" i="1"/>
  <c r="E60" i="1"/>
  <c r="E61" i="1"/>
  <c r="E59" i="1"/>
  <c r="E64" i="1"/>
  <c r="E22" i="29"/>
  <c r="E32" i="29" s="1"/>
  <c r="E40" i="2"/>
  <c r="E69" i="2" s="1"/>
  <c r="F46" i="2"/>
  <c r="F52" i="2" s="1"/>
  <c r="F22" i="2"/>
  <c r="K20" i="2"/>
  <c r="M19" i="2"/>
  <c r="F67" i="2"/>
  <c r="F66" i="2"/>
  <c r="K14" i="2"/>
  <c r="K19" i="2"/>
  <c r="K18" i="2"/>
  <c r="F65" i="2"/>
  <c r="F68" i="2"/>
  <c r="K15" i="2"/>
  <c r="K13" i="2"/>
  <c r="K12" i="2"/>
  <c r="F64" i="2"/>
  <c r="H5" i="26"/>
  <c r="G11" i="26"/>
  <c r="B17" i="29"/>
  <c r="B27" i="29" s="1"/>
  <c r="F38" i="26"/>
  <c r="F49" i="26" s="1"/>
  <c r="G45" i="26"/>
  <c r="G47" i="26"/>
  <c r="G43" i="26"/>
  <c r="G46" i="26"/>
  <c r="G48" i="26"/>
  <c r="F19" i="1"/>
  <c r="E45" i="15"/>
  <c r="F17" i="29"/>
  <c r="F27" i="29" s="1"/>
  <c r="I19" i="1"/>
  <c r="H45" i="15"/>
  <c r="J3" i="30"/>
  <c r="B75" i="30" s="1"/>
  <c r="B3" i="26"/>
  <c r="C44" i="1"/>
  <c r="C58" i="1"/>
  <c r="C47" i="1"/>
  <c r="D50" i="2" s="1"/>
  <c r="D49" i="2" s="1"/>
  <c r="G40" i="1"/>
  <c r="F23" i="32"/>
  <c r="I79" i="15"/>
  <c r="J40" i="2"/>
  <c r="E19" i="1"/>
  <c r="D45" i="15"/>
  <c r="E3" i="26"/>
  <c r="F44" i="1"/>
  <c r="F58" i="1"/>
  <c r="F47" i="1"/>
  <c r="G50" i="2" s="1"/>
  <c r="C3" i="26"/>
  <c r="D44" i="1"/>
  <c r="D58" i="1"/>
  <c r="D47" i="1"/>
  <c r="E50" i="2" s="1"/>
  <c r="C52" i="1"/>
  <c r="C54" i="1"/>
  <c r="C57" i="1"/>
  <c r="D57" i="1"/>
  <c r="D53" i="1"/>
  <c r="D56" i="1"/>
  <c r="D52" i="1"/>
  <c r="C51" i="1"/>
  <c r="D54" i="1"/>
  <c r="D51" i="1"/>
  <c r="C53" i="1"/>
  <c r="C56" i="1"/>
  <c r="O3" i="30"/>
  <c r="G75" i="30" s="1"/>
  <c r="G69" i="2"/>
  <c r="F40" i="2"/>
  <c r="F69" i="2" s="1"/>
  <c r="G46" i="2"/>
  <c r="G52" i="2" s="1"/>
  <c r="G22" i="2"/>
  <c r="G68" i="2"/>
  <c r="G66" i="2"/>
  <c r="G64" i="2"/>
  <c r="G65" i="2"/>
  <c r="G67" i="2"/>
  <c r="C55" i="1"/>
  <c r="I53" i="2"/>
  <c r="E17" i="29"/>
  <c r="E27" i="29" s="1"/>
  <c r="D66" i="1"/>
  <c r="D45" i="1"/>
  <c r="E54" i="2" s="1"/>
  <c r="E53" i="2" s="1"/>
  <c r="C4" i="26"/>
  <c r="D62" i="1"/>
  <c r="D64" i="1"/>
  <c r="C64" i="1"/>
  <c r="D59" i="1"/>
  <c r="D60" i="1"/>
  <c r="C65" i="1"/>
  <c r="D65" i="1"/>
  <c r="C60" i="1"/>
  <c r="C59" i="1"/>
  <c r="C62" i="1"/>
  <c r="C61" i="1"/>
  <c r="D61" i="1"/>
  <c r="G10" i="26"/>
  <c r="P3" i="30"/>
  <c r="D19" i="1"/>
  <c r="C45" i="15"/>
  <c r="H53" i="2"/>
  <c r="B22" i="29"/>
  <c r="B32" i="29" s="1"/>
  <c r="G17" i="29"/>
  <c r="G27" i="29" s="1"/>
  <c r="H66" i="1"/>
  <c r="F45" i="15"/>
  <c r="C15" i="29"/>
  <c r="H15" i="29"/>
  <c r="K3" i="30"/>
  <c r="C75" i="30" s="1"/>
  <c r="E11" i="32"/>
  <c r="D22" i="32"/>
  <c r="Q3" i="30"/>
  <c r="E45" i="2"/>
  <c r="E21" i="2"/>
  <c r="E63" i="2"/>
  <c r="D32" i="2"/>
  <c r="D63" i="2" s="1"/>
  <c r="E48" i="2"/>
  <c r="E62" i="2"/>
  <c r="E59" i="2"/>
  <c r="E60" i="2"/>
  <c r="E61" i="2"/>
  <c r="E58" i="2"/>
  <c r="E4" i="26"/>
  <c r="E11" i="26" s="1"/>
  <c r="F45" i="1"/>
  <c r="G54" i="2" s="1"/>
  <c r="F66" i="1"/>
  <c r="F60" i="1"/>
  <c r="F65" i="1"/>
  <c r="F59" i="1"/>
  <c r="F64" i="1"/>
  <c r="F61" i="1"/>
  <c r="F62" i="1"/>
  <c r="G3" i="30"/>
  <c r="N3" i="30" s="1"/>
  <c r="F75" i="30" s="1"/>
  <c r="E15" i="29"/>
  <c r="G38" i="26"/>
  <c r="G49" i="26" s="1"/>
  <c r="G55" i="1"/>
  <c r="K16" i="2"/>
  <c r="C17" i="29"/>
  <c r="H27" i="29" s="1"/>
  <c r="I5" i="29"/>
  <c r="J53" i="2"/>
  <c r="D3" i="26"/>
  <c r="E44" i="1"/>
  <c r="E58" i="1"/>
  <c r="E47" i="1"/>
  <c r="F50" i="2" s="1"/>
  <c r="F49" i="2" s="1"/>
  <c r="F56" i="1"/>
  <c r="F54" i="1"/>
  <c r="E56" i="1"/>
  <c r="F53" i="1"/>
  <c r="F57" i="1"/>
  <c r="E54" i="1"/>
  <c r="F51" i="1"/>
  <c r="E57" i="1"/>
  <c r="E51" i="1"/>
  <c r="E53" i="1"/>
  <c r="F52" i="1"/>
  <c r="E52" i="1"/>
  <c r="D17" i="29"/>
  <c r="D27" i="29" s="1"/>
  <c r="G45" i="2"/>
  <c r="G21" i="2"/>
  <c r="G63" i="2"/>
  <c r="G48" i="2"/>
  <c r="F32" i="2"/>
  <c r="F63" i="2" s="1"/>
  <c r="G58" i="2"/>
  <c r="G59" i="2"/>
  <c r="G62" i="2"/>
  <c r="G60" i="2"/>
  <c r="G61" i="2"/>
  <c r="G5" i="26"/>
  <c r="F11" i="26"/>
  <c r="C32" i="29" l="1"/>
  <c r="B10" i="26"/>
  <c r="F53" i="2"/>
  <c r="G96" i="30"/>
  <c r="F10" i="26"/>
  <c r="C10" i="26"/>
  <c r="F28" i="26"/>
  <c r="D10" i="26"/>
  <c r="F40" i="1"/>
  <c r="E23" i="32"/>
  <c r="E49" i="2"/>
  <c r="C23" i="32"/>
  <c r="D40" i="1"/>
  <c r="C5" i="26"/>
  <c r="B11" i="26"/>
  <c r="L3" i="30"/>
  <c r="D75" i="30" s="1"/>
  <c r="M3" i="30"/>
  <c r="E75" i="30" s="1"/>
  <c r="E40" i="1"/>
  <c r="D23" i="32"/>
  <c r="G53" i="2"/>
  <c r="C27" i="29"/>
  <c r="E10" i="26"/>
  <c r="B23" i="32"/>
  <c r="C40" i="1"/>
  <c r="D11" i="26"/>
  <c r="E5" i="26"/>
  <c r="G49" i="2"/>
  <c r="C11" i="26"/>
  <c r="D5" i="26"/>
  <c r="F12" i="26"/>
  <c r="G28" i="26"/>
  <c r="H40" i="1"/>
  <c r="G23" i="32"/>
  <c r="G12" i="26"/>
  <c r="H28" i="26"/>
  <c r="B5" i="26"/>
  <c r="H75" i="30" l="1"/>
  <c r="D12" i="26"/>
  <c r="E28" i="26"/>
  <c r="C12" i="26"/>
  <c r="D28" i="26"/>
  <c r="B12" i="26"/>
  <c r="C28" i="26"/>
  <c r="B28" i="26"/>
  <c r="E12"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Newten Dumanoir</author>
  </authors>
  <commentList>
    <comment ref="K25" authorId="0" shapeId="0" xr:uid="{0E4508FB-0741-4E2E-B80F-44BEF57454DE}">
      <text>
        <r>
          <rPr>
            <b/>
            <sz val="9"/>
            <color indexed="81"/>
            <rFont val="Tahoma"/>
            <family val="2"/>
          </rPr>
          <t>Newten Dumanoir:</t>
        </r>
        <r>
          <rPr>
            <sz val="9"/>
            <color indexed="81"/>
            <rFont val="Tahoma"/>
            <family val="2"/>
          </rPr>
          <t xml:space="preserve">
La branche reçoit dont la montant est +</t>
        </r>
      </text>
    </comment>
    <comment ref="K27" authorId="0" shapeId="0" xr:uid="{F36C15C6-4719-44A0-A61C-9F7B24F86E06}">
      <text>
        <r>
          <rPr>
            <b/>
            <sz val="9"/>
            <color indexed="81"/>
            <rFont val="Tahoma"/>
            <family val="2"/>
          </rPr>
          <t>Newten Dumanoir:</t>
        </r>
        <r>
          <rPr>
            <sz val="9"/>
            <color indexed="81"/>
            <rFont val="Tahoma"/>
            <family val="2"/>
          </rPr>
          <t xml:space="preserve">
La branche reçoit dont la montant est +</t>
        </r>
      </text>
    </comment>
    <comment ref="K28" authorId="0" shapeId="0" xr:uid="{F3BA0135-5B7D-4176-BCF1-205F70D168E8}">
      <text>
        <r>
          <rPr>
            <b/>
            <sz val="9"/>
            <color indexed="81"/>
            <rFont val="Tahoma"/>
            <family val="2"/>
          </rPr>
          <t>Newten Dumanoir:</t>
        </r>
        <r>
          <rPr>
            <sz val="9"/>
            <color indexed="81"/>
            <rFont val="Tahoma"/>
            <family val="2"/>
          </rPr>
          <t xml:space="preserve">
La branche verse jusqu'en 2023 , c'est en </t>
        </r>
        <r>
          <rPr>
            <b/>
            <sz val="9"/>
            <color indexed="81"/>
            <rFont val="Tahoma"/>
            <family val="2"/>
          </rPr>
          <t>charges</t>
        </r>
        <r>
          <rPr>
            <sz val="9"/>
            <color indexed="81"/>
            <rFont val="Tahoma"/>
            <family val="2"/>
          </rPr>
          <t xml:space="preserve"> sont on met en négatif &gt; ligne 54du fichier sous P, onglet Vieillesse
A compter de 2024, elle perçoit, donc c'est en positif ; c'est en produits
&gt; ligne 208 du fichier sous P, onglet Vieillesse</t>
        </r>
      </text>
    </comment>
  </commentList>
</comments>
</file>

<file path=xl/sharedStrings.xml><?xml version="1.0" encoding="utf-8"?>
<sst xmlns="http://schemas.openxmlformats.org/spreadsheetml/2006/main" count="686" uniqueCount="314">
  <si>
    <t>GLOBAL  NON SALARIES</t>
  </si>
  <si>
    <t>Evolution</t>
  </si>
  <si>
    <t>Prévisions</t>
  </si>
  <si>
    <t>En millions d'euros</t>
  </si>
  <si>
    <t>Charges maladie</t>
  </si>
  <si>
    <t>Charges vieillesse</t>
  </si>
  <si>
    <t>Charges famille</t>
  </si>
  <si>
    <t>Charges ATEXA</t>
  </si>
  <si>
    <t>Charges RCO</t>
  </si>
  <si>
    <t xml:space="preserve">Total charges </t>
  </si>
  <si>
    <t>Produits maladie</t>
  </si>
  <si>
    <t>Produits vieillesse</t>
  </si>
  <si>
    <t>Produits famille</t>
  </si>
  <si>
    <t>Produits ATEXA</t>
  </si>
  <si>
    <t>Produits RCO</t>
  </si>
  <si>
    <t>Total produits</t>
  </si>
  <si>
    <t>SOLDES</t>
  </si>
  <si>
    <t>Prestations maladie</t>
  </si>
  <si>
    <t>Prestations vieillesse</t>
  </si>
  <si>
    <t>Prestations famille</t>
  </si>
  <si>
    <t>Prestations ATEXA</t>
  </si>
  <si>
    <t>Prestations RCO</t>
  </si>
  <si>
    <t xml:space="preserve">Total Prestations </t>
  </si>
  <si>
    <t>Cotisations maladie</t>
  </si>
  <si>
    <t>Cotisations vieillesse</t>
  </si>
  <si>
    <t>Cotisations famille</t>
  </si>
  <si>
    <t>Cotisations ATEXA</t>
  </si>
  <si>
    <t>Cotisations RCO</t>
  </si>
  <si>
    <t>Total Cotisations</t>
  </si>
  <si>
    <t>Total charges</t>
  </si>
  <si>
    <t>Poids dans l'ensemble des charges</t>
  </si>
  <si>
    <t>Poids dans l'ensemble des produits</t>
  </si>
  <si>
    <t>Réalisations</t>
  </si>
  <si>
    <t>Tableau 1</t>
  </si>
  <si>
    <t>Tableau 2</t>
  </si>
  <si>
    <t>Régime des NSA – Toutes branches</t>
  </si>
  <si>
    <t>(montants en millions d’euros)</t>
  </si>
  <si>
    <t>CHARGES</t>
  </si>
  <si>
    <t>PRODUITS</t>
  </si>
  <si>
    <t>RESULTAT NET NSA</t>
  </si>
  <si>
    <t>Autres charges</t>
  </si>
  <si>
    <t>Autres produits</t>
  </si>
  <si>
    <t>TOTAL CHARGES AT-MP</t>
  </si>
  <si>
    <t>TOTAL CHARGES FAMILLE</t>
  </si>
  <si>
    <t>TOTAL CHARGES RETRAITE</t>
  </si>
  <si>
    <t>TOTAL CHARGES RCO</t>
  </si>
  <si>
    <t>TOTAL PRODUITS AT-MP</t>
  </si>
  <si>
    <t>TOTAL PRODUITS RETRAITE</t>
  </si>
  <si>
    <t>TOTAL PRODUITS RCO</t>
  </si>
  <si>
    <t>TOTAL ITAF AT-MP</t>
  </si>
  <si>
    <t>TOTAL ITAF FAMILLE</t>
  </si>
  <si>
    <t>TOTAL ITAF RETRAITE</t>
  </si>
  <si>
    <t>TOTAL ITAF RCO</t>
  </si>
  <si>
    <t>TOTAL COMPENSATION AT-MP</t>
  </si>
  <si>
    <t>TOTAL COMPENSATION FAMILLE</t>
  </si>
  <si>
    <t>TOTAL COMPENSATION RETRAITE</t>
  </si>
  <si>
    <t>TOTAL COMPENSATION RCO</t>
  </si>
  <si>
    <t>TOTAL COT PEC ETAT AT-MP</t>
  </si>
  <si>
    <t>TOTAL COT PEC ETAT FAMILLE</t>
  </si>
  <si>
    <t>TOTAL COT PEC ETAT RETRAITE</t>
  </si>
  <si>
    <t>TOTAL COT PEC ETAT RCO</t>
  </si>
  <si>
    <t>TOTAL CSG AT-MP</t>
  </si>
  <si>
    <t>TOTAL CSG FAMILLE</t>
  </si>
  <si>
    <t>TOTAL CSG RETRAITE</t>
  </si>
  <si>
    <t>TOTAL CSG RCO</t>
  </si>
  <si>
    <t>verif</t>
  </si>
  <si>
    <t>TOTAL ITAF</t>
  </si>
  <si>
    <t>TOTAL COMPENSATION DEMO</t>
  </si>
  <si>
    <t>TOTAL COT PEC</t>
  </si>
  <si>
    <t>TOTAL CSG</t>
  </si>
  <si>
    <t>REGIME DES NSA - TOUTES BRANCHES 
(en million d'euros)</t>
  </si>
  <si>
    <t>Charges</t>
  </si>
  <si>
    <t>Dont prestations légales</t>
  </si>
  <si>
    <t>Produit</t>
  </si>
  <si>
    <t>Dont cotisations sociales</t>
  </si>
  <si>
    <t>Dont compensation démographique</t>
  </si>
  <si>
    <t>Dont contribution généralisée</t>
  </si>
  <si>
    <t>Dont impôts et taxes affectées</t>
  </si>
  <si>
    <t>Prestations AT</t>
  </si>
  <si>
    <t>Cotisations AT</t>
  </si>
  <si>
    <t>PRESTATIONS SOCIALES (yc  prest extra,...)</t>
  </si>
  <si>
    <t>Prestations sociales</t>
  </si>
  <si>
    <t>Prestations sociales "AT-MP"</t>
  </si>
  <si>
    <t>Prestations sociales "Famille"</t>
  </si>
  <si>
    <t>Prestations sociales "Vieillesse-Veuvage"</t>
  </si>
  <si>
    <t>CHARGES TECHNIQUES DIVERSES</t>
  </si>
  <si>
    <t>TOTAL CHARGES TECHNIQUES + DIVERSES</t>
  </si>
  <si>
    <t>CHARGES FINANCIERES</t>
  </si>
  <si>
    <t>CHARGES EXCEPTIONNELLES</t>
  </si>
  <si>
    <t>DOTATIONS AUX PROVISIONS</t>
  </si>
  <si>
    <t>CHARGES DE GESTION COURANTE</t>
  </si>
  <si>
    <t>TOTAL DES CHARGES</t>
  </si>
  <si>
    <t>Contribution à la croissance des charges NSA</t>
  </si>
  <si>
    <t>Total</t>
  </si>
  <si>
    <t>Contribution à la croissance</t>
  </si>
  <si>
    <t>VERIF</t>
  </si>
  <si>
    <t>Charges retraite</t>
  </si>
  <si>
    <t>Produits retraite</t>
  </si>
  <si>
    <t>Poids prestations légales</t>
  </si>
  <si>
    <t>Déficit par branche</t>
  </si>
  <si>
    <t>maladie</t>
  </si>
  <si>
    <t>ATEXA</t>
  </si>
  <si>
    <t>famille</t>
  </si>
  <si>
    <t>retraite</t>
  </si>
  <si>
    <t>RCO</t>
  </si>
  <si>
    <t>Evolution par branche</t>
  </si>
  <si>
    <t>Poids cotisations sociales</t>
  </si>
  <si>
    <t>Rythme annuel moyen</t>
  </si>
  <si>
    <t>Charges IJ AMEXA</t>
  </si>
  <si>
    <t>Total charges, yc RCO et IJ AMEXA</t>
  </si>
  <si>
    <t>Charges maladie (hors IJ Amexa)</t>
  </si>
  <si>
    <t>Produits IJ AMEXA</t>
  </si>
  <si>
    <t>Total produits, yc RCO et IJ AMEXA</t>
  </si>
  <si>
    <t>SOLDES avec RCO et IJ AMEXA</t>
  </si>
  <si>
    <t>Produits maladie (hors IJ Amexa)</t>
  </si>
  <si>
    <t>Prestations maladie (hors IJ Amexa)</t>
  </si>
  <si>
    <t>Prestations IJ AMEXA</t>
  </si>
  <si>
    <t>Total Prestations, yc RCO et IJ AMEXA</t>
  </si>
  <si>
    <t>Cotisations maladie (hors IJ Amexa)</t>
  </si>
  <si>
    <t>Cotisations IJ AMEXA</t>
  </si>
  <si>
    <t>Total Cotisations, yc RCO et IJ AMEXA</t>
  </si>
  <si>
    <t>TOTAL PRODUITS IJ AMEXA</t>
  </si>
  <si>
    <t>TOTAL ITAF IJ AMEXA</t>
  </si>
  <si>
    <t>TOTAL COMPENSATION IJ AMEXA</t>
  </si>
  <si>
    <t>TOTAL COT PEC ETAT IJ AMEXA</t>
  </si>
  <si>
    <t>TOTAL CSG IJ AMEXA</t>
  </si>
  <si>
    <t>IJ AMEXA</t>
  </si>
  <si>
    <t>TOTAL CHARGES IJ AMEXA</t>
  </si>
  <si>
    <t>TOTAL ITAF MAL-MAT-INV</t>
  </si>
  <si>
    <t>TOTAL PRODUITS MAL-MAT-INV</t>
  </si>
  <si>
    <t>TOTAL CHARGES MAL-MAT-INV</t>
  </si>
  <si>
    <t>TOTAL COMPENSATION MAL-MAT-INV</t>
  </si>
  <si>
    <t>TOTAL COT PEC ETAT MAL-MAT-INV</t>
  </si>
  <si>
    <t>TOTAL CSG MAL-MAT-INV</t>
  </si>
  <si>
    <t>"Maladie-Maternité-Invalidité"</t>
  </si>
  <si>
    <t>Prestations maladie (hors IJ AMEXA)</t>
  </si>
  <si>
    <t>Cotisations maladie (hors IJ AMEXA)</t>
  </si>
  <si>
    <t>Bénéficiaires - maladie (hors DOM)</t>
  </si>
  <si>
    <t>Familles bénéficiaires de prestations familiales dans l'année (hors DOM)</t>
  </si>
  <si>
    <t>Bénéficiaires de pensions vieillesse (métropole + DOM)</t>
  </si>
  <si>
    <t>Bénéficiaires RCO (métropole + DOM)</t>
  </si>
  <si>
    <t xml:space="preserve">Bénéficiaires de pensions d'invalidité (hors DOM) </t>
  </si>
  <si>
    <t>Cotisants NSA au 1er janvier (hors DOM)</t>
  </si>
  <si>
    <t>Maladie</t>
  </si>
  <si>
    <t>Famille</t>
  </si>
  <si>
    <t xml:space="preserve">TOTAL INTEGRATION RG </t>
  </si>
  <si>
    <t>Transferts d’équilibrage des soldes venant du Régime Général (RG)
(en millions d’euros</t>
  </si>
  <si>
    <t xml:space="preserve">Produits </t>
  </si>
  <si>
    <t>DEPENSES</t>
  </si>
  <si>
    <t>MALADIE</t>
  </si>
  <si>
    <t>AT</t>
  </si>
  <si>
    <t>FAMILLE</t>
  </si>
  <si>
    <t>RETRAITE</t>
  </si>
  <si>
    <t>CHARGES TECHNIQUES (hors contrib RG)</t>
  </si>
  <si>
    <t>Total Prestations</t>
  </si>
  <si>
    <t>Contribution à l'évolution par branche</t>
  </si>
  <si>
    <t>RESULTAT NET NSA (hors transferts d'équilibrage)</t>
  </si>
  <si>
    <t>Assiette PFA</t>
  </si>
  <si>
    <t>Assiette AMEXA (maladie - maternité)</t>
  </si>
  <si>
    <t>Assiette AMEXA (invalidité)</t>
  </si>
  <si>
    <t>Assiette AVA plafonnée</t>
  </si>
  <si>
    <t>Assiette AVA déplafonnée</t>
  </si>
  <si>
    <t>Assiette AVI</t>
  </si>
  <si>
    <t>Assiette RCO totale</t>
  </si>
  <si>
    <t>Assiette brute totale de cotisations</t>
  </si>
  <si>
    <t>Source : Maquette TCDC</t>
  </si>
  <si>
    <t>Déficit par branche (après transferts RG)</t>
  </si>
  <si>
    <t>Contribution selon le type de charges à l’évolution du montant total des dépenses NSA</t>
  </si>
  <si>
    <t>Contribution selon la branche à l’évolution du montant total des dépenses NSA</t>
  </si>
  <si>
    <t>Contribution selon la branche à l’évolution du montant total des recettes NSA</t>
  </si>
  <si>
    <t>Contribution de chaque branche (hors IJ AMEXA) à l’évolution du montant total des prestations NSA</t>
  </si>
  <si>
    <t>Contribution de chaque branche (hors IJ AMEXA) à l’évolution du montant total des cotisations sociales NSA</t>
  </si>
  <si>
    <t>(après transferts)</t>
  </si>
  <si>
    <t>TOTAL REPRISES SUR PROV MAL-MAT-INV</t>
  </si>
  <si>
    <t>TOTAL REPRISES SUR PROV IJ AMEXA</t>
  </si>
  <si>
    <t>TOTAL REPRISES SUR PROV AT-MP</t>
  </si>
  <si>
    <t>TOTAL REPRISES SUR PROV FAMILLE</t>
  </si>
  <si>
    <t>TOTAL REPRISES SUR PROV RETRAITE</t>
  </si>
  <si>
    <t>TOTAL REPRISES SUR PROV RCO</t>
  </si>
  <si>
    <t>TOTAL REPRISES SUR PROV</t>
  </si>
  <si>
    <t>Dont reprises sur provisions</t>
  </si>
  <si>
    <t>REGIME DES NSA - TOUTES BRANCHES 
(évolution)</t>
  </si>
  <si>
    <t>REGIME DES NSA - TOUTES BRANCHES - RETRAITE
(en million d'euros)</t>
  </si>
  <si>
    <t>2023/2022</t>
  </si>
  <si>
    <t xml:space="preserve"> </t>
  </si>
  <si>
    <t>Champ_lien</t>
  </si>
  <si>
    <t>champ_affiche</t>
  </si>
  <si>
    <t>annee_lien</t>
  </si>
  <si>
    <t>annee_affiche</t>
  </si>
  <si>
    <t xml:space="preserve">CHARGES DE GESTION TECHNIQUE ET COURANTE "MALADIE" </t>
  </si>
  <si>
    <t>R2015</t>
  </si>
  <si>
    <t>R2016</t>
  </si>
  <si>
    <t>I PRESTATIONS SOCIALES</t>
  </si>
  <si>
    <t>ligne</t>
  </si>
  <si>
    <t>colonne</t>
  </si>
  <si>
    <t>recherché</t>
  </si>
  <si>
    <t>A</t>
  </si>
  <si>
    <t>B</t>
  </si>
  <si>
    <t>R2019</t>
  </si>
  <si>
    <t>TCDC_PREVISIONS_2019-2023_NSA CCSS septembre 2019.xlsm</t>
  </si>
  <si>
    <t>Type colonne</t>
  </si>
  <si>
    <t>Fichier</t>
  </si>
  <si>
    <t>Onglet</t>
  </si>
  <si>
    <t>Type ligne</t>
  </si>
  <si>
    <t xml:space="preserve">CHARGES DE GESTION TECHNIQUE ET COURANTE "MALADIES" </t>
  </si>
  <si>
    <t>copier coller</t>
  </si>
  <si>
    <t>liaison</t>
  </si>
  <si>
    <t>liaison ou copier coller</t>
  </si>
  <si>
    <t>liaison ou copier coller ?</t>
  </si>
  <si>
    <t>Indiquer la source</t>
  </si>
  <si>
    <t>saisie ?</t>
  </si>
  <si>
    <t>???</t>
  </si>
  <si>
    <t>Graphique 1</t>
  </si>
  <si>
    <t>Prestations légales</t>
  </si>
  <si>
    <t>Graphique 2</t>
  </si>
  <si>
    <t>Graphique 3</t>
  </si>
  <si>
    <t xml:space="preserve">Poids en </t>
  </si>
  <si>
    <t>Graphique 4</t>
  </si>
  <si>
    <t>Graphique 5</t>
  </si>
  <si>
    <t>Graphique 6</t>
  </si>
  <si>
    <t>Graphique 7</t>
  </si>
  <si>
    <t>Graphique 8</t>
  </si>
  <si>
    <t>2024/2023</t>
  </si>
  <si>
    <t>Dont chefs d’exploitation ou d’entreprise agricole</t>
  </si>
  <si>
    <t>Dont collaborateurs d’exploitation</t>
  </si>
  <si>
    <t>Dont aidants familiaux</t>
  </si>
  <si>
    <t>Tableau 4</t>
  </si>
  <si>
    <t>Tableau 5</t>
  </si>
  <si>
    <t>Tableau 3</t>
  </si>
  <si>
    <t>onglet</t>
  </si>
  <si>
    <t>Effectifs</t>
  </si>
  <si>
    <t>Résultat Net</t>
  </si>
  <si>
    <t>TCDC NSA (Charges)</t>
  </si>
  <si>
    <t>CHARGES_PRODUITS</t>
  </si>
  <si>
    <t>Prest._cotisa.</t>
  </si>
  <si>
    <t>Soldes</t>
  </si>
  <si>
    <t>-</t>
  </si>
  <si>
    <t>Index tableaux et graphiques</t>
  </si>
  <si>
    <t>2025/2024</t>
  </si>
  <si>
    <t>2025(p)</t>
  </si>
  <si>
    <t>Prévision 2025</t>
  </si>
  <si>
    <t>2026/2025</t>
  </si>
  <si>
    <t>2026(p)</t>
  </si>
  <si>
    <t>Prévision 2026</t>
  </si>
  <si>
    <t xml:space="preserve">Prest._cotisa. </t>
  </si>
  <si>
    <t>RESULTAT NET</t>
  </si>
  <si>
    <t>ssiette CSG</t>
  </si>
  <si>
    <t>2027/2026</t>
  </si>
  <si>
    <t>2027(p)</t>
  </si>
  <si>
    <t>Prévision 2027</t>
  </si>
  <si>
    <t>Charges de gestion courante</t>
  </si>
  <si>
    <t>Dotations aux provisions</t>
  </si>
  <si>
    <t>Charges exceptionnelles</t>
  </si>
  <si>
    <t>Charges financières</t>
  </si>
  <si>
    <t>Prestations sociales (yc  prest extra,...)</t>
  </si>
  <si>
    <t>Total charges techniques + diverses</t>
  </si>
  <si>
    <t>Dont prestations sociales</t>
  </si>
  <si>
    <t>Total Prestations sociales</t>
  </si>
  <si>
    <t>Total Prestations sociales, yc RCO et IJ AMEXA</t>
  </si>
  <si>
    <t>2028/2027</t>
  </si>
  <si>
    <t>2028(p)</t>
  </si>
  <si>
    <t>Prévision 2028</t>
  </si>
  <si>
    <t>Prévision des montants de recettes totales et de cotisations sociales du régime des non-salariés agricoles de 2023 à 2028</t>
  </si>
  <si>
    <t>Prévision des montants de dépenses totales et de prestations du régime des non-salariés agricoles de 2023 à 2028</t>
  </si>
  <si>
    <t>Données tableau 6</t>
  </si>
  <si>
    <t>Réalisation 2023</t>
  </si>
  <si>
    <t>Contribution annuelle moyenne</t>
  </si>
  <si>
    <t>Contribution à évol. moyenne</t>
  </si>
  <si>
    <t>Part</t>
  </si>
  <si>
    <t>Montants</t>
  </si>
  <si>
    <t>PRESTATIONS légales</t>
  </si>
  <si>
    <t>CHARGES TECHNIQUES</t>
  </si>
  <si>
    <t>Total dépenses</t>
  </si>
  <si>
    <t>Solde maladie</t>
  </si>
  <si>
    <t>Solde famille</t>
  </si>
  <si>
    <t>Solde vieillesse</t>
  </si>
  <si>
    <t>Solde ATEXA</t>
  </si>
  <si>
    <t>Solde RCO</t>
  </si>
  <si>
    <t>Solde IJ AMEXA</t>
  </si>
  <si>
    <t>Maladie - Intégration CNAMTS</t>
  </si>
  <si>
    <t>Famille - Intégration Cnaf</t>
  </si>
  <si>
    <t>Total intégration RG</t>
  </si>
  <si>
    <t>RCO - Intégration</t>
  </si>
  <si>
    <t>Vieillesse - Intégration CNAV</t>
  </si>
  <si>
    <t>IJ Amexa</t>
  </si>
  <si>
    <t>Evolution des prévisions</t>
  </si>
  <si>
    <t>Intégration RG</t>
  </si>
  <si>
    <t>TOTAL CHARGES</t>
  </si>
  <si>
    <t>Données tableau 4 CONTRIBUTION DU RG</t>
  </si>
  <si>
    <t>Contribution du RG</t>
  </si>
  <si>
    <r>
      <t xml:space="preserve">TOTAL PRODUITS </t>
    </r>
    <r>
      <rPr>
        <b/>
        <sz val="10"/>
        <rFont val="Arial"/>
        <family val="2"/>
      </rPr>
      <t>FAMILLE</t>
    </r>
  </si>
  <si>
    <t>TOTAL PRODUITS (Après versement RG)</t>
  </si>
  <si>
    <t>Moyenne annuelle</t>
  </si>
  <si>
    <t>2029/2028</t>
  </si>
  <si>
    <t>2029(p)</t>
  </si>
  <si>
    <t>Réalisation 2024</t>
  </si>
  <si>
    <t>Prévision 2029</t>
  </si>
  <si>
    <t>Prévision des montants de dépenses totales et de prestations du régime des non-salariés agricoles de 2024 à 2029</t>
  </si>
  <si>
    <t>Prévision des montants de recettes totales et de cotisations sociales du régime des non-salariés agricoles de 2024 à 2029</t>
  </si>
  <si>
    <t>Prévisions de résultat net par branche de 2024 à 2029</t>
  </si>
  <si>
    <t>Rythme annuel moyen jusqu'en 2029</t>
  </si>
  <si>
    <t>Mars 2026</t>
  </si>
  <si>
    <t>Prévisions démographiques et financières</t>
  </si>
  <si>
    <t>de 2025 à 2029</t>
  </si>
  <si>
    <t xml:space="preserve">Direction des Statistiques et de la Science des Données </t>
  </si>
  <si>
    <r>
      <t>Directrice de la publication</t>
    </r>
    <r>
      <rPr>
        <b/>
        <sz val="10"/>
        <color indexed="8"/>
        <rFont val="Arial"/>
        <family val="2"/>
      </rPr>
      <t xml:space="preserve"> </t>
    </r>
    <r>
      <rPr>
        <sz val="10"/>
        <color indexed="8"/>
        <rFont val="Arial"/>
        <family val="2"/>
      </rPr>
      <t>: Nadia JOUBERT</t>
    </r>
  </si>
  <si>
    <t>joubert.nadia@ccmsa.msa.fr</t>
  </si>
  <si>
    <t>Département Synthèse et Valorisation</t>
  </si>
  <si>
    <t>Responsable : David FOUCAUD</t>
  </si>
  <si>
    <t>foucaud.david@ccmsa.msa.fr</t>
  </si>
  <si>
    <t>Service Analyse du financement et prévisions</t>
  </si>
  <si>
    <t>Auteure : Newten DUMANOIR</t>
  </si>
  <si>
    <t>dumanoir.newten@ccmsa.msa.fr</t>
  </si>
  <si>
    <t>du régime des non-salariés agricoles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</si>
</sst>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0.0"/>
    <numFmt numFmtId="165" formatCode="0.0%"/>
    <numFmt numFmtId="166" formatCode="#,##0.000"/>
    <numFmt numFmtId="167" formatCode="0.0"/>
    <numFmt numFmtId="168" formatCode="\+0.0%;\-0.0%;General"/>
    <numFmt numFmtId="169" formatCode="\+0.0;\-0.0"/>
    <numFmt numFmtId="170" formatCode="#,##0.0_ ;\-#,##0.0\ "/>
    <numFmt numFmtId="171" formatCode="\+0.0%;\-0.0%;\ General"/>
    <numFmt numFmtId="172" formatCode="0.000"/>
    <numFmt numFmtId="173" formatCode="_-* #,##0.0\ _€_-;\-* #,##0.0\ _€_-;_-* &quot;-&quot;??\ _€_-;_-@_-"/>
  </numFmts>
  <fonts count="104" x14ac:knownFonts="1">
    <font>
      <sz val="10"/>
      <name val="Arial"/>
    </font>
    <font>
      <sz val="10"/>
      <name val="Arial"/>
      <family val="2"/>
    </font>
    <font>
      <sz val="11"/>
      <name val="Arial"/>
      <family val="2"/>
    </font>
    <font>
      <sz val="10"/>
      <name val="Arial"/>
      <family val="2"/>
    </font>
    <font>
      <sz val="8"/>
      <name val="Arial"/>
      <family val="2"/>
    </font>
    <font>
      <b/>
      <sz val="11"/>
      <name val="Arial"/>
      <family val="2"/>
    </font>
    <font>
      <i/>
      <sz val="10"/>
      <name val="Arial"/>
      <family val="2"/>
    </font>
    <font>
      <u/>
      <sz val="10"/>
      <name val="Arial"/>
      <family val="2"/>
    </font>
    <font>
      <b/>
      <sz val="10"/>
      <name val="Arial"/>
      <family val="2"/>
    </font>
    <font>
      <b/>
      <sz val="9"/>
      <name val="Arial"/>
      <family val="2"/>
    </font>
    <font>
      <sz val="9"/>
      <name val="Arial"/>
      <family val="2"/>
    </font>
    <font>
      <b/>
      <i/>
      <sz val="9"/>
      <name val="Arial"/>
      <family val="2"/>
    </font>
    <font>
      <sz val="8"/>
      <name val="Arial"/>
      <family val="2"/>
    </font>
    <font>
      <sz val="9"/>
      <name val="Arial"/>
      <family val="2"/>
    </font>
    <font>
      <sz val="10"/>
      <color indexed="10"/>
      <name val="Arial"/>
      <family val="2"/>
    </font>
    <font>
      <sz val="10"/>
      <color indexed="17"/>
      <name val="Arial"/>
      <family val="2"/>
    </font>
    <font>
      <sz val="10"/>
      <color indexed="12"/>
      <name val="Arial"/>
      <family val="2"/>
    </font>
    <font>
      <sz val="10"/>
      <color indexed="14"/>
      <name val="Arial"/>
      <family val="2"/>
    </font>
    <font>
      <sz val="10"/>
      <color indexed="53"/>
      <name val="Arial"/>
      <family val="2"/>
    </font>
    <font>
      <b/>
      <sz val="10"/>
      <color indexed="10"/>
      <name val="Arial"/>
      <family val="2"/>
    </font>
    <font>
      <b/>
      <i/>
      <sz val="8"/>
      <color indexed="10"/>
      <name val="Arial"/>
      <family val="2"/>
    </font>
    <font>
      <b/>
      <i/>
      <sz val="8"/>
      <name val="Arial"/>
      <family val="2"/>
    </font>
    <font>
      <b/>
      <sz val="10"/>
      <color indexed="17"/>
      <name val="Arial"/>
      <family val="2"/>
    </font>
    <font>
      <b/>
      <sz val="10"/>
      <color indexed="12"/>
      <name val="Arial"/>
      <family val="2"/>
    </font>
    <font>
      <b/>
      <sz val="10"/>
      <color indexed="14"/>
      <name val="Arial"/>
      <family val="2"/>
    </font>
    <font>
      <b/>
      <sz val="10"/>
      <color indexed="53"/>
      <name val="Arial"/>
      <family val="2"/>
    </font>
    <font>
      <b/>
      <sz val="9"/>
      <color indexed="12"/>
      <name val="Arial"/>
      <family val="2"/>
    </font>
    <font>
      <i/>
      <sz val="8"/>
      <name val="Arial"/>
      <family val="2"/>
    </font>
    <font>
      <b/>
      <sz val="8"/>
      <name val="Arial"/>
      <family val="2"/>
    </font>
    <font>
      <sz val="10"/>
      <color indexed="12"/>
      <name val="Arial"/>
      <family val="2"/>
    </font>
    <font>
      <sz val="9"/>
      <color indexed="12"/>
      <name val="Arial"/>
      <family val="2"/>
    </font>
    <font>
      <sz val="8"/>
      <color rgb="FFFF0000"/>
      <name val="Arial"/>
      <family val="2"/>
    </font>
    <font>
      <sz val="11"/>
      <color rgb="FFFF0000"/>
      <name val="Arial"/>
      <family val="2"/>
    </font>
    <font>
      <i/>
      <sz val="8"/>
      <color rgb="FFD60093"/>
      <name val="Arial"/>
      <family val="2"/>
    </font>
    <font>
      <b/>
      <sz val="10"/>
      <color rgb="FFD60093"/>
      <name val="Arial"/>
      <family val="2"/>
    </font>
    <font>
      <b/>
      <sz val="8"/>
      <color theme="4" tint="-0.249977111117893"/>
      <name val="Arial"/>
      <family val="2"/>
    </font>
    <font>
      <i/>
      <sz val="8"/>
      <color rgb="FF0070C0"/>
      <name val="Arial"/>
      <family val="2"/>
    </font>
    <font>
      <sz val="9"/>
      <color theme="0"/>
      <name val="Calibri"/>
      <family val="2"/>
      <scheme val="minor"/>
    </font>
    <font>
      <sz val="9"/>
      <name val="Calibri"/>
      <family val="2"/>
      <scheme val="minor"/>
    </font>
    <font>
      <b/>
      <u/>
      <sz val="9"/>
      <color rgb="FF365F91"/>
      <name val="Arial"/>
      <family val="2"/>
    </font>
    <font>
      <u/>
      <sz val="9"/>
      <color rgb="FF376092"/>
      <name val="Arial"/>
      <family val="2"/>
    </font>
    <font>
      <sz val="10"/>
      <color rgb="FFD60093"/>
      <name val="Arial"/>
      <family val="2"/>
    </font>
    <font>
      <sz val="12"/>
      <name val="Arial"/>
      <family val="2"/>
    </font>
    <font>
      <sz val="11"/>
      <color rgb="FF00B050"/>
      <name val="Arial"/>
      <family val="2"/>
    </font>
    <font>
      <sz val="8"/>
      <color rgb="FF00B050"/>
      <name val="Arial"/>
      <family val="2"/>
    </font>
    <font>
      <sz val="10"/>
      <color theme="6" tint="-0.249977111117893"/>
      <name val="Arial"/>
      <family val="2"/>
    </font>
    <font>
      <sz val="9"/>
      <color indexed="81"/>
      <name val="Tahoma"/>
      <family val="2"/>
    </font>
    <font>
      <b/>
      <sz val="9"/>
      <color indexed="81"/>
      <name val="Tahoma"/>
      <family val="2"/>
    </font>
    <font>
      <sz val="10"/>
      <color rgb="FFFF0000"/>
      <name val="Arial"/>
      <family val="2"/>
    </font>
    <font>
      <sz val="10"/>
      <color theme="1"/>
      <name val="Arial"/>
      <family val="2"/>
    </font>
    <font>
      <i/>
      <sz val="8"/>
      <color theme="1"/>
      <name val="Arial"/>
      <family val="2"/>
    </font>
    <font>
      <strike/>
      <sz val="8"/>
      <name val="Arial"/>
      <family val="2"/>
    </font>
    <font>
      <i/>
      <sz val="8"/>
      <color theme="0"/>
      <name val="Arial"/>
      <family val="2"/>
    </font>
    <font>
      <sz val="10"/>
      <color theme="0"/>
      <name val="Arial"/>
      <family val="2"/>
    </font>
    <font>
      <b/>
      <sz val="10"/>
      <color theme="0"/>
      <name val="Arial"/>
      <family val="2"/>
    </font>
    <font>
      <sz val="10"/>
      <color theme="3"/>
      <name val="Arial"/>
      <family val="2"/>
    </font>
    <font>
      <b/>
      <sz val="11"/>
      <color theme="3"/>
      <name val="Arial"/>
      <family val="2"/>
    </font>
    <font>
      <b/>
      <sz val="11"/>
      <color theme="0"/>
      <name val="Arial"/>
      <family val="2"/>
    </font>
    <font>
      <sz val="8"/>
      <color theme="0"/>
      <name val="Arial"/>
      <family val="2"/>
    </font>
    <font>
      <b/>
      <sz val="8"/>
      <color theme="0"/>
      <name val="Arial"/>
      <family val="2"/>
    </font>
    <font>
      <sz val="11"/>
      <color theme="0"/>
      <name val="Arial"/>
      <family val="2"/>
    </font>
    <font>
      <b/>
      <u/>
      <sz val="9"/>
      <name val="Calibri"/>
      <family val="2"/>
      <scheme val="minor"/>
    </font>
    <font>
      <strike/>
      <sz val="8"/>
      <color rgb="FFFF0000"/>
      <name val="Arial"/>
      <family val="2"/>
    </font>
    <font>
      <b/>
      <sz val="10"/>
      <color rgb="FFFF0000"/>
      <name val="Arial"/>
      <family val="2"/>
    </font>
    <font>
      <sz val="11"/>
      <color theme="7" tint="0.79998168889431442"/>
      <name val="Arial"/>
      <family val="2"/>
    </font>
    <font>
      <sz val="8"/>
      <color theme="7" tint="0.79998168889431442"/>
      <name val="Arial"/>
      <family val="2"/>
    </font>
    <font>
      <b/>
      <sz val="9"/>
      <color theme="0"/>
      <name val="Arial"/>
      <family val="2"/>
    </font>
    <font>
      <b/>
      <sz val="9"/>
      <color theme="0" tint="-0.14999847407452621"/>
      <name val="Arial"/>
      <family val="2"/>
    </font>
    <font>
      <sz val="10"/>
      <color theme="0" tint="-0.14999847407452621"/>
      <name val="Arial"/>
      <family val="2"/>
    </font>
    <font>
      <sz val="9"/>
      <color theme="1"/>
      <name val="Calibri"/>
      <family val="2"/>
      <scheme val="minor"/>
    </font>
    <font>
      <b/>
      <sz val="9"/>
      <color theme="0"/>
      <name val="Calibri"/>
      <family val="2"/>
      <scheme val="minor"/>
    </font>
    <font>
      <sz val="8"/>
      <color theme="0" tint="-0.249977111117893"/>
      <name val="Arial"/>
      <family val="2"/>
    </font>
    <font>
      <b/>
      <sz val="10"/>
      <color theme="1"/>
      <name val="Arial"/>
      <family val="2"/>
    </font>
    <font>
      <sz val="8"/>
      <color theme="1"/>
      <name val="Arial"/>
      <family val="2"/>
    </font>
    <font>
      <b/>
      <sz val="9"/>
      <color theme="1"/>
      <name val="Arial"/>
      <family val="2"/>
    </font>
    <font>
      <b/>
      <sz val="8"/>
      <color theme="1"/>
      <name val="Arial"/>
      <family val="2"/>
    </font>
    <font>
      <i/>
      <sz val="8"/>
      <color theme="0" tint="-0.14999847407452621"/>
      <name val="Arial"/>
      <family val="2"/>
    </font>
    <font>
      <sz val="11"/>
      <color theme="0" tint="-0.14999847407452621"/>
      <name val="Arial"/>
      <family val="2"/>
    </font>
    <font>
      <sz val="10"/>
      <color theme="3" tint="-0.499984740745262"/>
      <name val="Arial"/>
      <family val="2"/>
    </font>
    <font>
      <b/>
      <sz val="11"/>
      <color theme="4" tint="-0.499984740745262"/>
      <name val="Arial"/>
      <family val="2"/>
    </font>
    <font>
      <sz val="10"/>
      <name val="Arial"/>
      <family val="2"/>
    </font>
    <font>
      <sz val="10"/>
      <color rgb="FF0070C0"/>
      <name val="Arial"/>
      <family val="2"/>
    </font>
    <font>
      <i/>
      <sz val="10"/>
      <color theme="1"/>
      <name val="Arial"/>
      <family val="2"/>
    </font>
    <font>
      <b/>
      <i/>
      <sz val="10"/>
      <color theme="0"/>
      <name val="Arial"/>
      <family val="2"/>
    </font>
    <font>
      <i/>
      <sz val="8"/>
      <color theme="3"/>
      <name val="Arial"/>
      <family val="2"/>
    </font>
    <font>
      <sz val="10"/>
      <color theme="6" tint="-0.499984740745262"/>
      <name val="Arial"/>
      <family val="2"/>
    </font>
    <font>
      <b/>
      <sz val="10"/>
      <color theme="6" tint="-0.499984740745262"/>
      <name val="Arial"/>
      <family val="2"/>
    </font>
    <font>
      <sz val="10"/>
      <color rgb="FF0000FF"/>
      <name val="Arial"/>
      <family val="2"/>
    </font>
    <font>
      <b/>
      <sz val="10"/>
      <color rgb="FF0000FF"/>
      <name val="Arial"/>
      <family val="2"/>
    </font>
    <font>
      <sz val="10"/>
      <color rgb="FFFF33CC"/>
      <name val="Arial"/>
      <family val="2"/>
    </font>
    <font>
      <b/>
      <sz val="10"/>
      <color rgb="FFFF33CC"/>
      <name val="Arial"/>
      <family val="2"/>
    </font>
    <font>
      <sz val="10"/>
      <color rgb="FFFF6600"/>
      <name val="Arial"/>
      <family val="2"/>
    </font>
    <font>
      <b/>
      <sz val="10"/>
      <color rgb="FFFF6600"/>
      <name val="Arial"/>
      <family val="2"/>
    </font>
    <font>
      <sz val="10"/>
      <color rgb="FFCC0099"/>
      <name val="Arial"/>
      <family val="2"/>
    </font>
    <font>
      <b/>
      <sz val="10"/>
      <color rgb="FFCC0099"/>
      <name val="Arial"/>
      <family val="2"/>
    </font>
    <font>
      <sz val="9"/>
      <color theme="1"/>
      <name val="Arial"/>
      <family val="2"/>
    </font>
    <font>
      <b/>
      <sz val="11"/>
      <color theme="1"/>
      <name val="Calibri"/>
      <family val="2"/>
      <scheme val="minor"/>
    </font>
    <font>
      <u/>
      <sz val="10"/>
      <color theme="10"/>
      <name val="Arial"/>
      <family val="2"/>
    </font>
    <font>
      <b/>
      <sz val="11"/>
      <color rgb="FF0066CC"/>
      <name val="Arial"/>
      <family val="2"/>
    </font>
    <font>
      <b/>
      <sz val="20"/>
      <color rgb="FF0066CC"/>
      <name val="Calibri"/>
      <family val="2"/>
    </font>
    <font>
      <b/>
      <sz val="14"/>
      <color rgb="FF0070C0"/>
      <name val="Calibri"/>
      <family val="2"/>
      <scheme val="minor"/>
    </font>
    <font>
      <sz val="10"/>
      <color rgb="FF000000"/>
      <name val="Arial"/>
      <family val="2"/>
    </font>
    <font>
      <b/>
      <sz val="10"/>
      <color indexed="8"/>
      <name val="Arial"/>
      <family val="2"/>
    </font>
    <font>
      <sz val="10"/>
      <color indexed="8"/>
      <name val="Arial"/>
      <family val="2"/>
    </font>
  </fonts>
  <fills count="34">
    <fill>
      <patternFill patternType="none"/>
    </fill>
    <fill>
      <patternFill patternType="gray125"/>
    </fill>
    <fill>
      <patternFill patternType="solid">
        <fgColor indexed="22"/>
        <bgColor indexed="64"/>
      </patternFill>
    </fill>
    <fill>
      <patternFill patternType="solid">
        <fgColor indexed="44"/>
        <bgColor indexed="64"/>
      </patternFill>
    </fill>
    <fill>
      <patternFill patternType="solid">
        <fgColor theme="0" tint="-0.249977111117893"/>
        <bgColor indexed="64"/>
      </patternFill>
    </fill>
    <fill>
      <patternFill patternType="solid">
        <fgColor theme="7" tint="0.39997558519241921"/>
        <bgColor indexed="64"/>
      </patternFill>
    </fill>
    <fill>
      <patternFill patternType="solid">
        <fgColor rgb="FFFFFF00"/>
        <bgColor indexed="64"/>
      </patternFill>
    </fill>
    <fill>
      <patternFill patternType="solid">
        <fgColor rgb="FF92D050"/>
        <bgColor indexed="64"/>
      </patternFill>
    </fill>
    <fill>
      <patternFill patternType="solid">
        <fgColor rgb="FF00B05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0"/>
        <bgColor indexed="64"/>
      </patternFill>
    </fill>
    <fill>
      <patternFill patternType="gray0625"/>
    </fill>
    <fill>
      <patternFill patternType="gray0625">
        <bgColor theme="0" tint="-0.14999847407452621"/>
      </patternFill>
    </fill>
    <fill>
      <patternFill patternType="gray0625">
        <bgColor theme="0" tint="-4.9989318521683403E-2"/>
      </patternFill>
    </fill>
    <fill>
      <patternFill patternType="gray0625">
        <bgColor rgb="FF92D050"/>
      </patternFill>
    </fill>
    <fill>
      <patternFill patternType="gray0625">
        <bgColor rgb="FF00B050"/>
      </patternFill>
    </fill>
    <fill>
      <patternFill patternType="gray0625">
        <bgColor rgb="FFFFC000"/>
      </patternFill>
    </fill>
    <fill>
      <patternFill patternType="gray0625">
        <bgColor rgb="FFFFFF00"/>
      </patternFill>
    </fill>
    <fill>
      <patternFill patternType="solid">
        <fgColor theme="3"/>
        <bgColor indexed="64"/>
      </patternFill>
    </fill>
    <fill>
      <patternFill patternType="solid">
        <fgColor theme="7" tint="-0.249977111117893"/>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theme="8" tint="-0.499984740745262"/>
        <bgColor indexed="64"/>
      </patternFill>
    </fill>
    <fill>
      <patternFill patternType="solid">
        <fgColor theme="8" tint="0.39997558519241921"/>
        <bgColor indexed="64"/>
      </patternFill>
    </fill>
    <fill>
      <patternFill patternType="solid">
        <fgColor rgb="FF002060"/>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1"/>
        <bgColor indexed="64"/>
      </patternFill>
    </fill>
    <fill>
      <patternFill patternType="solid">
        <fgColor theme="4" tint="0.79998168889431442"/>
        <bgColor indexed="64"/>
      </patternFill>
    </fill>
    <fill>
      <patternFill patternType="solid">
        <fgColor rgb="FFFFFFCC"/>
        <bgColor indexed="64"/>
      </patternFill>
    </fill>
  </fills>
  <borders count="42">
    <border>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diagonal/>
    </border>
    <border>
      <left style="thin">
        <color indexed="64"/>
      </left>
      <right style="hair">
        <color indexed="64"/>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right style="thin">
        <color indexed="64"/>
      </right>
      <top/>
      <bottom/>
      <diagonal/>
    </border>
    <border>
      <left style="thick">
        <color rgb="FF0000FF"/>
      </left>
      <right/>
      <top style="thick">
        <color rgb="FF0000FF"/>
      </top>
      <bottom/>
      <diagonal/>
    </border>
    <border>
      <left/>
      <right/>
      <top style="thick">
        <color rgb="FF0000FF"/>
      </top>
      <bottom/>
      <diagonal/>
    </border>
    <border>
      <left/>
      <right style="thick">
        <color rgb="FF0000FF"/>
      </right>
      <top style="thick">
        <color rgb="FF0000FF"/>
      </top>
      <bottom/>
      <diagonal/>
    </border>
    <border>
      <left style="thick">
        <color rgb="FF0000FF"/>
      </left>
      <right/>
      <top/>
      <bottom/>
      <diagonal/>
    </border>
    <border>
      <left/>
      <right style="thick">
        <color rgb="FF0000FF"/>
      </right>
      <top/>
      <bottom/>
      <diagonal/>
    </border>
    <border>
      <left style="thick">
        <color rgb="FF0000FF"/>
      </left>
      <right/>
      <top/>
      <bottom style="thick">
        <color rgb="FF0000FF"/>
      </bottom>
      <diagonal/>
    </border>
    <border>
      <left/>
      <right/>
      <top/>
      <bottom style="thick">
        <color rgb="FF0000FF"/>
      </bottom>
      <diagonal/>
    </border>
    <border>
      <left/>
      <right style="thick">
        <color rgb="FF0000FF"/>
      </right>
      <top/>
      <bottom style="thick">
        <color rgb="FF0000FF"/>
      </bottom>
      <diagonal/>
    </border>
  </borders>
  <cellStyleXfs count="4">
    <xf numFmtId="0" fontId="0" fillId="0" borderId="0"/>
    <xf numFmtId="9" fontId="1" fillId="0" borderId="0" applyFont="0" applyFill="0" applyBorder="0" applyAlignment="0" applyProtection="0"/>
    <xf numFmtId="43" fontId="80" fillId="0" borderId="0" applyFont="0" applyFill="0" applyBorder="0" applyAlignment="0" applyProtection="0"/>
    <xf numFmtId="0" fontId="97" fillId="0" borderId="0" applyNumberFormat="0" applyFill="0" applyBorder="0" applyAlignment="0" applyProtection="0"/>
  </cellStyleXfs>
  <cellXfs count="552">
    <xf numFmtId="0" fontId="0" fillId="0" borderId="0" xfId="0"/>
    <xf numFmtId="0" fontId="2" fillId="0" borderId="1" xfId="0" applyFont="1" applyBorder="1" applyAlignment="1">
      <alignment horizontal="center" vertical="center"/>
    </xf>
    <xf numFmtId="0" fontId="2" fillId="0" borderId="2" xfId="0" applyFont="1" applyBorder="1" applyAlignment="1">
      <alignment horizontal="right" vertical="center"/>
    </xf>
    <xf numFmtId="0" fontId="2" fillId="0" borderId="3" xfId="0" applyFont="1" applyFill="1" applyBorder="1" applyAlignment="1">
      <alignment horizontal="center" vertical="center"/>
    </xf>
    <xf numFmtId="0" fontId="2" fillId="0" borderId="0" xfId="0" applyFont="1"/>
    <xf numFmtId="0" fontId="2" fillId="0" borderId="4"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0" xfId="0" applyFont="1"/>
    <xf numFmtId="0" fontId="3" fillId="0" borderId="8"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2" fillId="0" borderId="12" xfId="0" applyFont="1" applyBorder="1" applyAlignment="1">
      <alignment horizontal="center"/>
    </xf>
    <xf numFmtId="0" fontId="3" fillId="0" borderId="0" xfId="0" applyFont="1" applyBorder="1" applyAlignment="1">
      <alignment vertical="center"/>
    </xf>
    <xf numFmtId="0" fontId="5" fillId="0" borderId="0" xfId="0" applyFont="1"/>
    <xf numFmtId="0" fontId="2" fillId="0" borderId="13" xfId="0" applyFont="1" applyBorder="1" applyAlignment="1">
      <alignment horizontal="center"/>
    </xf>
    <xf numFmtId="0" fontId="2" fillId="2" borderId="4" xfId="0" applyFont="1" applyFill="1" applyBorder="1" applyAlignment="1">
      <alignment vertical="center"/>
    </xf>
    <xf numFmtId="0" fontId="2" fillId="2" borderId="5" xfId="0" applyFont="1" applyFill="1" applyBorder="1" applyAlignment="1">
      <alignment vertical="center"/>
    </xf>
    <xf numFmtId="9" fontId="2" fillId="0" borderId="0" xfId="0" applyNumberFormat="1" applyFont="1"/>
    <xf numFmtId="9" fontId="3" fillId="0" borderId="0" xfId="0" applyNumberFormat="1" applyFont="1"/>
    <xf numFmtId="0" fontId="3" fillId="0" borderId="15" xfId="0" applyFont="1" applyBorder="1" applyAlignment="1">
      <alignment vertical="center"/>
    </xf>
    <xf numFmtId="0" fontId="3" fillId="2" borderId="5" xfId="0" applyFont="1" applyFill="1" applyBorder="1" applyAlignment="1">
      <alignment vertical="center"/>
    </xf>
    <xf numFmtId="0" fontId="5" fillId="2" borderId="4" xfId="0" applyFont="1" applyFill="1" applyBorder="1" applyAlignment="1">
      <alignment vertical="center"/>
    </xf>
    <xf numFmtId="0" fontId="5" fillId="2" borderId="5" xfId="0" applyFont="1" applyFill="1" applyBorder="1" applyAlignment="1">
      <alignment vertical="center"/>
    </xf>
    <xf numFmtId="0" fontId="6" fillId="2" borderId="4" xfId="0" applyFont="1" applyFill="1" applyBorder="1" applyAlignment="1">
      <alignment vertical="center"/>
    </xf>
    <xf numFmtId="0" fontId="6" fillId="2" borderId="5" xfId="0" applyFont="1" applyFill="1" applyBorder="1" applyAlignment="1">
      <alignment vertical="center"/>
    </xf>
    <xf numFmtId="9" fontId="6" fillId="2" borderId="21" xfId="1" applyFont="1" applyFill="1" applyBorder="1" applyAlignment="1">
      <alignment horizontal="right" vertical="center"/>
    </xf>
    <xf numFmtId="0" fontId="6" fillId="0" borderId="0" xfId="0" applyFont="1"/>
    <xf numFmtId="164" fontId="5" fillId="0" borderId="0" xfId="0" applyNumberFormat="1" applyFont="1" applyFill="1" applyBorder="1" applyAlignment="1">
      <alignment horizontal="right" vertical="center" indent="1"/>
    </xf>
    <xf numFmtId="9" fontId="6" fillId="2" borderId="24" xfId="1" applyFont="1" applyFill="1" applyBorder="1" applyAlignment="1">
      <alignment horizontal="right" vertical="center"/>
    </xf>
    <xf numFmtId="166" fontId="0" fillId="0" borderId="0" xfId="0" applyNumberFormat="1"/>
    <xf numFmtId="166" fontId="2" fillId="2" borderId="24" xfId="0" applyNumberFormat="1" applyFont="1" applyFill="1" applyBorder="1" applyAlignment="1">
      <alignment vertical="center"/>
    </xf>
    <xf numFmtId="166" fontId="5" fillId="2" borderId="24" xfId="0" applyNumberFormat="1" applyFont="1" applyFill="1" applyBorder="1" applyAlignment="1">
      <alignment vertical="center"/>
    </xf>
    <xf numFmtId="9" fontId="6" fillId="2" borderId="24" xfId="0" applyNumberFormat="1" applyFont="1" applyFill="1" applyBorder="1" applyAlignment="1">
      <alignment vertical="center"/>
    </xf>
    <xf numFmtId="0" fontId="2" fillId="0" borderId="24" xfId="0" applyFont="1" applyBorder="1" applyAlignment="1">
      <alignment horizontal="center" vertical="center"/>
    </xf>
    <xf numFmtId="0" fontId="2" fillId="0" borderId="24" xfId="0" applyFont="1" applyBorder="1" applyAlignment="1">
      <alignment horizontal="right" vertical="center"/>
    </xf>
    <xf numFmtId="0" fontId="3" fillId="0" borderId="24" xfId="0" applyFont="1" applyBorder="1" applyAlignment="1">
      <alignment vertical="center"/>
    </xf>
    <xf numFmtId="0" fontId="2" fillId="2" borderId="24" xfId="0" applyFont="1" applyFill="1" applyBorder="1" applyAlignment="1">
      <alignment vertical="center"/>
    </xf>
    <xf numFmtId="0" fontId="5" fillId="2" borderId="24" xfId="0" applyFont="1" applyFill="1" applyBorder="1" applyAlignment="1">
      <alignment vertical="center"/>
    </xf>
    <xf numFmtId="0" fontId="2" fillId="0" borderId="24" xfId="0" applyNumberFormat="1" applyFont="1" applyFill="1" applyBorder="1" applyAlignment="1">
      <alignment horizontal="center" vertical="center"/>
    </xf>
    <xf numFmtId="0" fontId="2" fillId="0" borderId="24" xfId="0" applyFont="1" applyBorder="1" applyAlignment="1">
      <alignment horizontal="center"/>
    </xf>
    <xf numFmtId="0" fontId="3" fillId="0" borderId="24" xfId="0" applyFont="1" applyBorder="1"/>
    <xf numFmtId="165" fontId="2" fillId="0" borderId="24" xfId="0" applyNumberFormat="1" applyFont="1" applyBorder="1" applyAlignment="1">
      <alignment horizontal="right"/>
    </xf>
    <xf numFmtId="165" fontId="2" fillId="2" borderId="24" xfId="0" applyNumberFormat="1" applyFont="1" applyFill="1" applyBorder="1" applyAlignment="1">
      <alignment horizontal="right"/>
    </xf>
    <xf numFmtId="165" fontId="5" fillId="2" borderId="24" xfId="0" applyNumberFormat="1" applyFont="1" applyFill="1" applyBorder="1" applyAlignment="1">
      <alignment horizontal="right"/>
    </xf>
    <xf numFmtId="164" fontId="2" fillId="2" borderId="21" xfId="0" applyNumberFormat="1" applyFont="1" applyFill="1" applyBorder="1" applyAlignment="1">
      <alignment horizontal="right" vertical="center"/>
    </xf>
    <xf numFmtId="164" fontId="5" fillId="2" borderId="24" xfId="0" applyNumberFormat="1" applyFont="1" applyFill="1" applyBorder="1" applyAlignment="1">
      <alignment horizontal="right" vertical="center"/>
    </xf>
    <xf numFmtId="164" fontId="2" fillId="0" borderId="0" xfId="0" applyNumberFormat="1" applyFont="1"/>
    <xf numFmtId="10" fontId="5" fillId="0" borderId="0" xfId="0" applyNumberFormat="1" applyFont="1"/>
    <xf numFmtId="164" fontId="2" fillId="0" borderId="24" xfId="0" applyNumberFormat="1" applyFont="1" applyFill="1" applyBorder="1" applyAlignment="1">
      <alignment horizontal="right" vertical="center"/>
    </xf>
    <xf numFmtId="164" fontId="2" fillId="2" borderId="24" xfId="0" applyNumberFormat="1" applyFont="1" applyFill="1" applyBorder="1" applyAlignment="1">
      <alignment horizontal="right" vertical="center"/>
    </xf>
    <xf numFmtId="165" fontId="2" fillId="0" borderId="0" xfId="0" applyNumberFormat="1" applyFont="1"/>
    <xf numFmtId="0" fontId="13" fillId="0" borderId="0" xfId="0" applyFont="1"/>
    <xf numFmtId="0" fontId="14" fillId="0" borderId="0" xfId="0" applyFont="1"/>
    <xf numFmtId="167" fontId="0" fillId="0" borderId="0" xfId="0" applyNumberFormat="1"/>
    <xf numFmtId="0" fontId="15" fillId="0" borderId="0" xfId="0" applyFont="1"/>
    <xf numFmtId="0" fontId="16" fillId="0" borderId="0" xfId="0" applyFont="1"/>
    <xf numFmtId="0" fontId="17" fillId="0" borderId="0" xfId="0" applyFont="1"/>
    <xf numFmtId="0" fontId="18" fillId="0" borderId="0" xfId="0" applyFont="1"/>
    <xf numFmtId="0" fontId="19" fillId="0" borderId="0" xfId="0" applyFont="1"/>
    <xf numFmtId="0" fontId="8" fillId="0" borderId="0" xfId="0" applyFont="1"/>
    <xf numFmtId="0" fontId="22" fillId="0" borderId="0" xfId="0" applyFont="1"/>
    <xf numFmtId="0" fontId="23" fillId="0" borderId="0" xfId="0" applyFont="1"/>
    <xf numFmtId="0" fontId="24" fillId="0" borderId="0" xfId="0" applyFont="1"/>
    <xf numFmtId="0" fontId="25" fillId="0" borderId="0" xfId="0" applyFont="1"/>
    <xf numFmtId="0" fontId="8" fillId="3" borderId="24" xfId="0" applyFont="1" applyFill="1" applyBorder="1" applyAlignment="1">
      <alignment vertical="center" wrapText="1"/>
    </xf>
    <xf numFmtId="0" fontId="8" fillId="0" borderId="24" xfId="0" applyFont="1" applyBorder="1"/>
    <xf numFmtId="0" fontId="8" fillId="0" borderId="24" xfId="0" applyFont="1" applyBorder="1" applyAlignment="1">
      <alignment horizontal="left"/>
    </xf>
    <xf numFmtId="164" fontId="8" fillId="0" borderId="24" xfId="0" applyNumberFormat="1" applyFont="1" applyBorder="1"/>
    <xf numFmtId="164" fontId="4" fillId="0" borderId="24" xfId="0" applyNumberFormat="1" applyFont="1" applyBorder="1"/>
    <xf numFmtId="0" fontId="4" fillId="0" borderId="24" xfId="0" applyFont="1" applyBorder="1" applyAlignment="1">
      <alignment horizontal="left" indent="2"/>
    </xf>
    <xf numFmtId="165" fontId="0" fillId="0" borderId="0" xfId="0" applyNumberFormat="1"/>
    <xf numFmtId="0" fontId="10" fillId="0" borderId="15" xfId="0" applyFont="1" applyFill="1" applyBorder="1"/>
    <xf numFmtId="0" fontId="9" fillId="0" borderId="15" xfId="0" applyFont="1" applyFill="1" applyBorder="1"/>
    <xf numFmtId="164" fontId="29" fillId="0" borderId="24" xfId="0" applyNumberFormat="1" applyFont="1" applyFill="1" applyBorder="1"/>
    <xf numFmtId="165" fontId="12" fillId="0" borderId="24" xfId="0" applyNumberFormat="1" applyFont="1" applyFill="1" applyBorder="1" applyAlignment="1">
      <alignment horizontal="center"/>
    </xf>
    <xf numFmtId="164" fontId="10" fillId="0" borderId="24" xfId="0" applyNumberFormat="1" applyFont="1" applyFill="1" applyBorder="1"/>
    <xf numFmtId="3" fontId="30" fillId="0" borderId="24" xfId="0" applyNumberFormat="1" applyFont="1" applyFill="1" applyBorder="1"/>
    <xf numFmtId="167" fontId="30" fillId="0" borderId="24" xfId="0" applyNumberFormat="1" applyFont="1" applyFill="1" applyBorder="1"/>
    <xf numFmtId="10" fontId="30" fillId="0" borderId="24" xfId="0" applyNumberFormat="1" applyFont="1" applyFill="1" applyBorder="1"/>
    <xf numFmtId="167" fontId="26" fillId="0" borderId="24" xfId="0" applyNumberFormat="1" applyFont="1" applyFill="1" applyBorder="1"/>
    <xf numFmtId="165" fontId="28" fillId="0" borderId="24" xfId="0" applyNumberFormat="1" applyFont="1" applyFill="1" applyBorder="1" applyAlignment="1">
      <alignment horizontal="center"/>
    </xf>
    <xf numFmtId="0" fontId="29" fillId="0" borderId="0" xfId="0" applyFont="1"/>
    <xf numFmtId="0" fontId="0" fillId="0" borderId="24" xfId="0" applyBorder="1"/>
    <xf numFmtId="167" fontId="0" fillId="0" borderId="24" xfId="0" applyNumberFormat="1" applyBorder="1"/>
    <xf numFmtId="167" fontId="8" fillId="0" borderId="24" xfId="0" applyNumberFormat="1" applyFont="1" applyBorder="1"/>
    <xf numFmtId="0" fontId="4" fillId="3" borderId="0" xfId="0" applyFont="1" applyFill="1" applyBorder="1" applyAlignment="1">
      <alignment horizontal="left" indent="2"/>
    </xf>
    <xf numFmtId="168" fontId="3" fillId="0" borderId="13" xfId="1" applyNumberFormat="1" applyFont="1" applyBorder="1"/>
    <xf numFmtId="168" fontId="3" fillId="0" borderId="14" xfId="1" applyNumberFormat="1" applyFont="1" applyBorder="1"/>
    <xf numFmtId="168" fontId="3" fillId="0" borderId="27" xfId="1" applyNumberFormat="1" applyFont="1" applyBorder="1"/>
    <xf numFmtId="168" fontId="2" fillId="4" borderId="13" xfId="1" applyNumberFormat="1" applyFont="1" applyFill="1" applyBorder="1"/>
    <xf numFmtId="168" fontId="5" fillId="4" borderId="13" xfId="1" applyNumberFormat="1" applyFont="1" applyFill="1" applyBorder="1"/>
    <xf numFmtId="168" fontId="5" fillId="4" borderId="24" xfId="1" applyNumberFormat="1" applyFont="1" applyFill="1" applyBorder="1"/>
    <xf numFmtId="168" fontId="8" fillId="2" borderId="13" xfId="1" applyNumberFormat="1" applyFont="1" applyFill="1" applyBorder="1"/>
    <xf numFmtId="168" fontId="8" fillId="2" borderId="24" xfId="1" applyNumberFormat="1" applyFont="1" applyFill="1" applyBorder="1"/>
    <xf numFmtId="164" fontId="14" fillId="0" borderId="0" xfId="0" applyNumberFormat="1" applyFont="1"/>
    <xf numFmtId="164" fontId="19" fillId="0" borderId="0" xfId="0" applyNumberFormat="1" applyFont="1"/>
    <xf numFmtId="164" fontId="20" fillId="0" borderId="0" xfId="0" applyNumberFormat="1" applyFont="1"/>
    <xf numFmtId="164" fontId="0" fillId="0" borderId="0" xfId="0" applyNumberFormat="1"/>
    <xf numFmtId="164" fontId="8" fillId="0" borderId="0" xfId="0" applyNumberFormat="1" applyFont="1"/>
    <xf numFmtId="164" fontId="21" fillId="0" borderId="0" xfId="0" applyNumberFormat="1" applyFont="1"/>
    <xf numFmtId="164" fontId="22" fillId="0" borderId="0" xfId="0" applyNumberFormat="1" applyFont="1"/>
    <xf numFmtId="164" fontId="16" fillId="0" borderId="0" xfId="0" applyNumberFormat="1" applyFont="1"/>
    <xf numFmtId="165" fontId="31" fillId="0" borderId="23" xfId="0" applyNumberFormat="1" applyFont="1" applyFill="1" applyBorder="1"/>
    <xf numFmtId="0" fontId="32" fillId="0" borderId="0" xfId="0" applyFont="1"/>
    <xf numFmtId="0" fontId="0" fillId="0" borderId="0" xfId="0" quotePrefix="1"/>
    <xf numFmtId="168" fontId="8" fillId="0" borderId="24" xfId="0" applyNumberFormat="1" applyFont="1" applyBorder="1"/>
    <xf numFmtId="168" fontId="12" fillId="0" borderId="24" xfId="0" applyNumberFormat="1" applyFont="1" applyBorder="1"/>
    <xf numFmtId="168" fontId="5" fillId="2" borderId="24" xfId="1" applyNumberFormat="1" applyFont="1" applyFill="1" applyBorder="1"/>
    <xf numFmtId="164" fontId="31" fillId="0" borderId="0" xfId="0" applyNumberFormat="1" applyFont="1"/>
    <xf numFmtId="164" fontId="10" fillId="0" borderId="24" xfId="0" applyNumberFormat="1" applyFont="1" applyBorder="1"/>
    <xf numFmtId="164" fontId="9" fillId="5" borderId="24" xfId="0" applyNumberFormat="1" applyFont="1" applyFill="1" applyBorder="1"/>
    <xf numFmtId="165" fontId="10" fillId="0" borderId="24" xfId="0" applyNumberFormat="1" applyFont="1" applyBorder="1"/>
    <xf numFmtId="165" fontId="9" fillId="5" borderId="24" xfId="0" applyNumberFormat="1" applyFont="1" applyFill="1" applyBorder="1"/>
    <xf numFmtId="167" fontId="10" fillId="0" borderId="24" xfId="0" applyNumberFormat="1" applyFont="1" applyBorder="1"/>
    <xf numFmtId="167" fontId="9" fillId="5" borderId="24" xfId="0" applyNumberFormat="1" applyFont="1" applyFill="1" applyBorder="1"/>
    <xf numFmtId="0" fontId="1" fillId="0" borderId="0" xfId="0" applyFont="1"/>
    <xf numFmtId="168" fontId="1" fillId="0" borderId="15" xfId="1" applyNumberFormat="1" applyFont="1" applyFill="1" applyBorder="1"/>
    <xf numFmtId="168" fontId="4" fillId="0" borderId="24" xfId="0" applyNumberFormat="1" applyFont="1" applyBorder="1"/>
    <xf numFmtId="0" fontId="8" fillId="3" borderId="24" xfId="0" applyFont="1" applyFill="1" applyBorder="1" applyAlignment="1">
      <alignment horizontal="center" vertical="center" wrapText="1"/>
    </xf>
    <xf numFmtId="0" fontId="1" fillId="0" borderId="0" xfId="0" applyFont="1" applyBorder="1" applyAlignment="1">
      <alignment vertical="center"/>
    </xf>
    <xf numFmtId="0" fontId="1" fillId="0" borderId="7" xfId="0" applyFont="1" applyBorder="1" applyAlignment="1">
      <alignment vertical="center"/>
    </xf>
    <xf numFmtId="0" fontId="1" fillId="0" borderId="24" xfId="0" applyFont="1" applyBorder="1" applyAlignment="1">
      <alignment vertical="center"/>
    </xf>
    <xf numFmtId="0" fontId="4" fillId="0" borderId="0" xfId="0" applyFont="1"/>
    <xf numFmtId="167" fontId="0" fillId="0" borderId="23" xfId="0" applyNumberFormat="1" applyFill="1" applyBorder="1"/>
    <xf numFmtId="0" fontId="33" fillId="0" borderId="0" xfId="0" applyFont="1"/>
    <xf numFmtId="166" fontId="33" fillId="0" borderId="0" xfId="0" applyNumberFormat="1" applyFont="1"/>
    <xf numFmtId="0" fontId="4" fillId="0" borderId="0" xfId="0" applyFont="1" applyFill="1" applyBorder="1"/>
    <xf numFmtId="0" fontId="0" fillId="0" borderId="0" xfId="0" applyFill="1"/>
    <xf numFmtId="164" fontId="36" fillId="0" borderId="0" xfId="0" applyNumberFormat="1" applyFont="1" applyFill="1"/>
    <xf numFmtId="169" fontId="2" fillId="0" borderId="24" xfId="0" applyNumberFormat="1" applyFont="1" applyFill="1" applyBorder="1" applyAlignment="1">
      <alignment horizontal="right" vertical="center"/>
    </xf>
    <xf numFmtId="169" fontId="5" fillId="2" borderId="24" xfId="0" applyNumberFormat="1" applyFont="1" applyFill="1" applyBorder="1" applyAlignment="1">
      <alignment horizontal="right" vertical="center"/>
    </xf>
    <xf numFmtId="0" fontId="38" fillId="0" borderId="0" xfId="0" applyFont="1"/>
    <xf numFmtId="0" fontId="39" fillId="0" borderId="0" xfId="0" applyFont="1" applyAlignment="1">
      <alignment horizontal="left" vertical="center"/>
    </xf>
    <xf numFmtId="0" fontId="40" fillId="0" borderId="0" xfId="0" applyFont="1" applyAlignment="1">
      <alignment horizontal="left" vertical="center"/>
    </xf>
    <xf numFmtId="0" fontId="41" fillId="0" borderId="0" xfId="0" applyFont="1"/>
    <xf numFmtId="0" fontId="34" fillId="0" borderId="0" xfId="0" applyFont="1"/>
    <xf numFmtId="0" fontId="2" fillId="0" borderId="24" xfId="0" applyFont="1" applyBorder="1" applyAlignment="1">
      <alignment horizontal="center"/>
    </xf>
    <xf numFmtId="0" fontId="0" fillId="6" borderId="0" xfId="0" applyFill="1"/>
    <xf numFmtId="0" fontId="0" fillId="9" borderId="0" xfId="0" applyFill="1"/>
    <xf numFmtId="0" fontId="0" fillId="7" borderId="0" xfId="0" applyFill="1"/>
    <xf numFmtId="0" fontId="0" fillId="10" borderId="0" xfId="0" applyFill="1"/>
    <xf numFmtId="0" fontId="42" fillId="9" borderId="15" xfId="0" applyFont="1" applyFill="1" applyBorder="1" applyAlignment="1" applyProtection="1"/>
    <xf numFmtId="0" fontId="10" fillId="7" borderId="15" xfId="0" applyFont="1" applyFill="1" applyBorder="1"/>
    <xf numFmtId="0" fontId="10" fillId="10" borderId="0" xfId="0" applyFont="1" applyFill="1" applyBorder="1"/>
    <xf numFmtId="0" fontId="0" fillId="11" borderId="0" xfId="0" applyFill="1"/>
    <xf numFmtId="0" fontId="1" fillId="11" borderId="0" xfId="0" applyFont="1" applyFill="1"/>
    <xf numFmtId="0" fontId="0" fillId="8" borderId="0" xfId="0" applyFill="1"/>
    <xf numFmtId="0" fontId="8" fillId="3" borderId="24" xfId="0" applyFont="1" applyFill="1" applyBorder="1" applyAlignment="1">
      <alignment horizontal="center" vertical="center"/>
    </xf>
    <xf numFmtId="0" fontId="0" fillId="13" borderId="0" xfId="0" applyFill="1"/>
    <xf numFmtId="0" fontId="42" fillId="14" borderId="15" xfId="0" applyFont="1" applyFill="1" applyBorder="1" applyAlignment="1" applyProtection="1"/>
    <xf numFmtId="0" fontId="10" fillId="16" borderId="15" xfId="0" applyFont="1" applyFill="1" applyBorder="1"/>
    <xf numFmtId="0" fontId="0" fillId="17" borderId="0" xfId="0" applyFill="1"/>
    <xf numFmtId="0" fontId="1" fillId="18" borderId="0" xfId="0" applyFont="1" applyFill="1"/>
    <xf numFmtId="0" fontId="1" fillId="13" borderId="0" xfId="0" applyFont="1" applyFill="1"/>
    <xf numFmtId="0" fontId="0" fillId="19" borderId="0" xfId="0" applyFill="1"/>
    <xf numFmtId="172" fontId="10" fillId="15" borderId="0" xfId="0" applyNumberFormat="1" applyFont="1" applyFill="1" applyBorder="1"/>
    <xf numFmtId="0" fontId="15" fillId="12" borderId="0" xfId="0" applyFont="1" applyFill="1"/>
    <xf numFmtId="0" fontId="43" fillId="0" borderId="0" xfId="0" applyFont="1"/>
    <xf numFmtId="9" fontId="45" fillId="0" borderId="0" xfId="0" applyNumberFormat="1" applyFont="1"/>
    <xf numFmtId="166" fontId="5" fillId="0" borderId="24" xfId="0" applyNumberFormat="1" applyFont="1" applyFill="1" applyBorder="1" applyAlignment="1">
      <alignment vertical="center"/>
    </xf>
    <xf numFmtId="0" fontId="17" fillId="13" borderId="0" xfId="0" applyFont="1" applyFill="1"/>
    <xf numFmtId="0" fontId="49" fillId="0" borderId="0" xfId="0" applyFont="1"/>
    <xf numFmtId="165" fontId="6" fillId="0" borderId="0" xfId="0" applyNumberFormat="1" applyFont="1"/>
    <xf numFmtId="165" fontId="6" fillId="0" borderId="0" xfId="0" applyNumberFormat="1" applyFont="1" applyFill="1"/>
    <xf numFmtId="164" fontId="49" fillId="0" borderId="16" xfId="0" applyNumberFormat="1" applyFont="1" applyFill="1" applyBorder="1" applyAlignment="1">
      <alignment horizontal="right" vertical="center"/>
    </xf>
    <xf numFmtId="9" fontId="1" fillId="0" borderId="0" xfId="0" applyNumberFormat="1" applyFont="1"/>
    <xf numFmtId="0" fontId="2" fillId="0" borderId="7" xfId="0" applyFont="1" applyBorder="1" applyAlignment="1">
      <alignment horizontal="center" vertical="center"/>
    </xf>
    <xf numFmtId="0" fontId="2" fillId="0" borderId="28" xfId="0" applyFont="1" applyBorder="1" applyAlignment="1">
      <alignment horizontal="right" vertical="center"/>
    </xf>
    <xf numFmtId="0" fontId="7" fillId="0" borderId="0" xfId="0" applyFont="1" applyAlignment="1">
      <alignment horizontal="left"/>
    </xf>
    <xf numFmtId="0" fontId="50" fillId="0" borderId="0" xfId="0" applyFont="1" applyFill="1" applyBorder="1" applyAlignment="1">
      <alignment wrapText="1"/>
    </xf>
    <xf numFmtId="164" fontId="5" fillId="2" borderId="21" xfId="0" applyNumberFormat="1" applyFont="1" applyFill="1" applyBorder="1" applyAlignment="1">
      <alignment horizontal="right" vertical="center"/>
    </xf>
    <xf numFmtId="0" fontId="1" fillId="0" borderId="7" xfId="0" applyFont="1" applyFill="1" applyBorder="1" applyAlignment="1">
      <alignment vertical="center"/>
    </xf>
    <xf numFmtId="0" fontId="3" fillId="0" borderId="9" xfId="0" applyFont="1" applyFill="1" applyBorder="1" applyAlignment="1">
      <alignment vertical="center"/>
    </xf>
    <xf numFmtId="164" fontId="4" fillId="0" borderId="24" xfId="0" applyNumberFormat="1" applyFont="1" applyFill="1" applyBorder="1"/>
    <xf numFmtId="168" fontId="12" fillId="0" borderId="24" xfId="0" applyNumberFormat="1" applyFont="1" applyFill="1" applyBorder="1"/>
    <xf numFmtId="165" fontId="0" fillId="0" borderId="0" xfId="0" applyNumberFormat="1" applyFill="1"/>
    <xf numFmtId="0" fontId="41" fillId="0" borderId="0" xfId="0" applyFont="1" applyFill="1"/>
    <xf numFmtId="164" fontId="44" fillId="0" borderId="0" xfId="0" applyNumberFormat="1" applyFont="1"/>
    <xf numFmtId="0" fontId="44" fillId="0" borderId="0" xfId="0" applyFont="1"/>
    <xf numFmtId="164" fontId="16" fillId="0" borderId="0" xfId="0" applyNumberFormat="1" applyFont="1" applyFill="1"/>
    <xf numFmtId="9" fontId="53" fillId="20" borderId="0" xfId="0" applyNumberFormat="1" applyFont="1" applyFill="1"/>
    <xf numFmtId="165" fontId="55" fillId="0" borderId="0" xfId="0" applyNumberFormat="1" applyFont="1"/>
    <xf numFmtId="168" fontId="56" fillId="2" borderId="24" xfId="1" applyNumberFormat="1" applyFont="1" applyFill="1" applyBorder="1"/>
    <xf numFmtId="0" fontId="54" fillId="20" borderId="0" xfId="0" applyFont="1" applyFill="1" applyAlignment="1">
      <alignment horizontal="left"/>
    </xf>
    <xf numFmtId="9" fontId="54" fillId="20" borderId="0" xfId="0" applyNumberFormat="1" applyFont="1" applyFill="1"/>
    <xf numFmtId="0" fontId="57" fillId="20" borderId="0" xfId="0" applyFont="1" applyFill="1"/>
    <xf numFmtId="0" fontId="0" fillId="0" borderId="0" xfId="0" applyAlignment="1">
      <alignment horizontal="left"/>
    </xf>
    <xf numFmtId="165" fontId="2" fillId="0" borderId="0" xfId="1" applyNumberFormat="1" applyFont="1"/>
    <xf numFmtId="0" fontId="28" fillId="0" borderId="0" xfId="0" applyFont="1"/>
    <xf numFmtId="0" fontId="61" fillId="0" borderId="0" xfId="0" applyFont="1" applyFill="1" applyBorder="1" applyAlignment="1">
      <alignment horizontal="left"/>
    </xf>
    <xf numFmtId="164" fontId="27" fillId="12" borderId="24" xfId="0" applyNumberFormat="1" applyFont="1" applyFill="1" applyBorder="1" applyAlignment="1">
      <alignment horizontal="center"/>
    </xf>
    <xf numFmtId="0" fontId="7" fillId="0" borderId="0" xfId="0" applyFont="1" applyAlignment="1">
      <alignment horizontal="right"/>
    </xf>
    <xf numFmtId="0" fontId="48" fillId="0" borderId="0" xfId="0" applyFont="1" applyFill="1"/>
    <xf numFmtId="0" fontId="63" fillId="0" borderId="0" xfId="0" applyFont="1" applyFill="1"/>
    <xf numFmtId="164" fontId="27" fillId="0" borderId="24" xfId="0" applyNumberFormat="1" applyFont="1" applyFill="1" applyBorder="1" applyAlignment="1">
      <alignment horizontal="center"/>
    </xf>
    <xf numFmtId="167" fontId="10" fillId="0" borderId="24" xfId="0" applyNumberFormat="1" applyFont="1" applyFill="1" applyBorder="1"/>
    <xf numFmtId="0" fontId="4" fillId="0" borderId="24" xfId="0" applyFont="1" applyFill="1" applyBorder="1"/>
    <xf numFmtId="164" fontId="2" fillId="0" borderId="24" xfId="0" applyNumberFormat="1" applyFont="1" applyBorder="1"/>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31" xfId="0" applyFont="1" applyBorder="1" applyAlignment="1">
      <alignment horizontal="left" vertical="center"/>
    </xf>
    <xf numFmtId="0" fontId="5" fillId="2" borderId="31" xfId="0" applyFont="1" applyFill="1" applyBorder="1" applyAlignment="1">
      <alignment vertical="center"/>
    </xf>
    <xf numFmtId="0" fontId="5" fillId="4" borderId="24" xfId="0" applyNumberFormat="1" applyFont="1" applyFill="1" applyBorder="1" applyAlignment="1">
      <alignment horizontal="center" vertical="center"/>
    </xf>
    <xf numFmtId="0" fontId="2" fillId="0" borderId="25" xfId="0" applyFont="1" applyBorder="1" applyAlignment="1">
      <alignment horizontal="left" vertical="center"/>
    </xf>
    <xf numFmtId="0" fontId="2" fillId="0" borderId="6" xfId="0" applyFont="1" applyBorder="1" applyAlignment="1">
      <alignment horizontal="left" vertical="center"/>
    </xf>
    <xf numFmtId="0" fontId="64" fillId="0" borderId="0" xfId="0" applyFont="1"/>
    <xf numFmtId="164" fontId="65" fillId="0" borderId="0" xfId="0" applyNumberFormat="1" applyFont="1"/>
    <xf numFmtId="0" fontId="9" fillId="5" borderId="24" xfId="0" applyFont="1" applyFill="1" applyBorder="1" applyAlignment="1">
      <alignment horizontal="center"/>
    </xf>
    <xf numFmtId="0" fontId="10" fillId="0" borderId="24" xfId="0" applyFont="1" applyBorder="1"/>
    <xf numFmtId="0" fontId="10" fillId="0" borderId="24" xfId="0" applyFont="1" applyBorder="1" applyAlignment="1">
      <alignment wrapText="1"/>
    </xf>
    <xf numFmtId="164" fontId="10" fillId="0" borderId="24" xfId="0" applyNumberFormat="1" applyFont="1" applyBorder="1" applyAlignment="1">
      <alignment wrapText="1"/>
    </xf>
    <xf numFmtId="0" fontId="11" fillId="5" borderId="24" xfId="0" applyFont="1" applyFill="1" applyBorder="1"/>
    <xf numFmtId="164" fontId="11" fillId="5" borderId="24" xfId="0" applyNumberFormat="1" applyFont="1" applyFill="1" applyBorder="1" applyAlignment="1">
      <alignment horizontal="right" wrapText="1" indent="1"/>
    </xf>
    <xf numFmtId="165" fontId="10" fillId="0" borderId="24" xfId="0" applyNumberFormat="1" applyFont="1" applyBorder="1" applyAlignment="1">
      <alignment horizontal="right" wrapText="1" indent="1"/>
    </xf>
    <xf numFmtId="165" fontId="9" fillId="5" borderId="24" xfId="0" applyNumberFormat="1" applyFont="1" applyFill="1" applyBorder="1" applyAlignment="1">
      <alignment horizontal="right" wrapText="1" indent="1"/>
    </xf>
    <xf numFmtId="0" fontId="54" fillId="21" borderId="0" xfId="0" applyFont="1" applyFill="1"/>
    <xf numFmtId="0" fontId="9" fillId="5" borderId="24" xfId="0" applyFont="1" applyFill="1" applyBorder="1" applyAlignment="1">
      <alignment horizontal="right" vertical="center" wrapText="1"/>
    </xf>
    <xf numFmtId="170" fontId="9" fillId="5" borderId="24" xfId="0" applyNumberFormat="1" applyFont="1" applyFill="1" applyBorder="1" applyAlignment="1">
      <alignment horizontal="right" vertical="center" wrapText="1"/>
    </xf>
    <xf numFmtId="0" fontId="10" fillId="0" borderId="24" xfId="0" applyFont="1" applyFill="1" applyBorder="1" applyAlignment="1">
      <alignment vertical="center" wrapText="1"/>
    </xf>
    <xf numFmtId="0" fontId="60" fillId="22" borderId="25" xfId="0" applyFont="1" applyFill="1" applyBorder="1" applyAlignment="1">
      <alignment horizontal="center" vertical="center"/>
    </xf>
    <xf numFmtId="0" fontId="60" fillId="22" borderId="1" xfId="0" applyFont="1" applyFill="1" applyBorder="1" applyAlignment="1">
      <alignment horizontal="center" vertical="center"/>
    </xf>
    <xf numFmtId="0" fontId="60" fillId="22" borderId="28" xfId="0" applyFont="1" applyFill="1" applyBorder="1" applyAlignment="1">
      <alignment horizontal="right" vertical="center"/>
    </xf>
    <xf numFmtId="0" fontId="60" fillId="22" borderId="3" xfId="0" applyFont="1" applyFill="1" applyBorder="1" applyAlignment="1">
      <alignment horizontal="center" vertical="center"/>
    </xf>
    <xf numFmtId="0" fontId="60" fillId="22" borderId="27" xfId="0" applyFont="1" applyFill="1" applyBorder="1" applyAlignment="1">
      <alignment horizontal="center" vertical="center"/>
    </xf>
    <xf numFmtId="0" fontId="60" fillId="22" borderId="13" xfId="0" applyFont="1" applyFill="1" applyBorder="1" applyAlignment="1">
      <alignment horizontal="center"/>
    </xf>
    <xf numFmtId="0" fontId="60" fillId="22" borderId="2" xfId="0" applyFont="1" applyFill="1" applyBorder="1" applyAlignment="1">
      <alignment horizontal="right" vertical="center"/>
    </xf>
    <xf numFmtId="0" fontId="60" fillId="22" borderId="12" xfId="0" applyFont="1" applyFill="1" applyBorder="1" applyAlignment="1">
      <alignment horizontal="center"/>
    </xf>
    <xf numFmtId="0" fontId="60" fillId="22" borderId="13" xfId="0" applyFont="1" applyFill="1" applyBorder="1" applyAlignment="1">
      <alignment horizontal="center" vertical="center"/>
    </xf>
    <xf numFmtId="0" fontId="60" fillId="22" borderId="26" xfId="0" applyFont="1" applyFill="1" applyBorder="1" applyAlignment="1">
      <alignment horizontal="center" vertical="center"/>
    </xf>
    <xf numFmtId="0" fontId="4" fillId="0" borderId="24" xfId="0" applyFont="1" applyBorder="1"/>
    <xf numFmtId="3" fontId="12" fillId="0" borderId="24" xfId="0" applyNumberFormat="1" applyFont="1" applyFill="1" applyBorder="1" applyAlignment="1">
      <alignment horizontal="right" wrapText="1" indent="1"/>
    </xf>
    <xf numFmtId="0" fontId="4" fillId="0" borderId="24" xfId="0" applyFont="1" applyBorder="1" applyAlignment="1">
      <alignment wrapText="1"/>
    </xf>
    <xf numFmtId="3" fontId="4" fillId="0" borderId="24" xfId="0" applyNumberFormat="1" applyFont="1" applyFill="1" applyBorder="1" applyAlignment="1">
      <alignment horizontal="right" wrapText="1" indent="1"/>
    </xf>
    <xf numFmtId="0" fontId="51" fillId="0" borderId="24" xfId="0" applyFont="1" applyFill="1" applyBorder="1"/>
    <xf numFmtId="3" fontId="62" fillId="6" borderId="24" xfId="0" applyNumberFormat="1" applyFont="1" applyFill="1" applyBorder="1" applyAlignment="1">
      <alignment horizontal="right" wrapText="1" indent="1"/>
    </xf>
    <xf numFmtId="0" fontId="12" fillId="0" borderId="24" xfId="0" applyFont="1" applyBorder="1"/>
    <xf numFmtId="168" fontId="12" fillId="0" borderId="24" xfId="0" applyNumberFormat="1" applyFont="1" applyBorder="1" applyAlignment="1">
      <alignment horizontal="center" wrapText="1"/>
    </xf>
    <xf numFmtId="0" fontId="12" fillId="0" borderId="24" xfId="0" applyFont="1" applyBorder="1" applyAlignment="1">
      <alignment wrapText="1"/>
    </xf>
    <xf numFmtId="168" fontId="51" fillId="0" borderId="24" xfId="0" applyNumberFormat="1" applyFont="1" applyFill="1" applyBorder="1" applyAlignment="1">
      <alignment horizontal="center" wrapText="1"/>
    </xf>
    <xf numFmtId="0" fontId="66" fillId="22" borderId="24" xfId="0" applyFont="1" applyFill="1" applyBorder="1" applyAlignment="1">
      <alignment horizontal="center"/>
    </xf>
    <xf numFmtId="0" fontId="66" fillId="22" borderId="24" xfId="0" applyFont="1" applyFill="1" applyBorder="1" applyAlignment="1">
      <alignment horizontal="center" vertical="center" wrapText="1"/>
    </xf>
    <xf numFmtId="0" fontId="66" fillId="24" borderId="0" xfId="0" applyFont="1" applyFill="1" applyAlignment="1">
      <alignment horizontal="center" vertical="center"/>
    </xf>
    <xf numFmtId="0" fontId="52" fillId="22" borderId="0" xfId="0" applyFont="1" applyFill="1" applyAlignment="1">
      <alignment wrapText="1"/>
    </xf>
    <xf numFmtId="0" fontId="67" fillId="0" borderId="0" xfId="0" applyFont="1" applyFill="1" applyAlignment="1">
      <alignment vertical="center"/>
    </xf>
    <xf numFmtId="167" fontId="68" fillId="0" borderId="0" xfId="0" applyNumberFormat="1" applyFont="1" applyFill="1"/>
    <xf numFmtId="164" fontId="14" fillId="0" borderId="0" xfId="0" applyNumberFormat="1" applyFont="1" applyFill="1"/>
    <xf numFmtId="164" fontId="19" fillId="0" borderId="0" xfId="0" applyNumberFormat="1" applyFont="1" applyFill="1"/>
    <xf numFmtId="164" fontId="20" fillId="0" borderId="0" xfId="0" applyNumberFormat="1" applyFont="1" applyFill="1"/>
    <xf numFmtId="164" fontId="0" fillId="0" borderId="0" xfId="0" applyNumberFormat="1" applyFill="1"/>
    <xf numFmtId="164" fontId="8" fillId="0" borderId="0" xfId="0" applyNumberFormat="1" applyFont="1" applyFill="1"/>
    <xf numFmtId="164" fontId="21" fillId="0" borderId="0" xfId="0" applyNumberFormat="1" applyFont="1" applyFill="1"/>
    <xf numFmtId="164" fontId="22" fillId="0" borderId="0" xfId="0" applyNumberFormat="1" applyFont="1" applyFill="1"/>
    <xf numFmtId="0" fontId="9" fillId="0" borderId="0" xfId="0" applyFont="1" applyFill="1" applyAlignment="1">
      <alignment horizontal="center" vertical="center"/>
    </xf>
    <xf numFmtId="0" fontId="9" fillId="0" borderId="0" xfId="0" applyFont="1" applyAlignment="1">
      <alignment horizontal="center" vertical="center"/>
    </xf>
    <xf numFmtId="0" fontId="54" fillId="22" borderId="0" xfId="0" applyFont="1" applyFill="1"/>
    <xf numFmtId="0" fontId="37" fillId="22" borderId="24" xfId="0" applyFont="1" applyFill="1" applyBorder="1" applyAlignment="1">
      <alignment horizontal="left"/>
    </xf>
    <xf numFmtId="0" fontId="37" fillId="22" borderId="24" xfId="0" applyFont="1" applyFill="1" applyBorder="1" applyAlignment="1">
      <alignment horizontal="right"/>
    </xf>
    <xf numFmtId="0" fontId="69" fillId="0" borderId="24" xfId="0" applyFont="1" applyBorder="1" applyAlignment="1">
      <alignment horizontal="left"/>
    </xf>
    <xf numFmtId="0" fontId="70" fillId="22" borderId="24" xfId="0" applyFont="1" applyFill="1" applyBorder="1" applyAlignment="1">
      <alignment horizontal="left"/>
    </xf>
    <xf numFmtId="0" fontId="37" fillId="22" borderId="24" xfId="0" applyFont="1" applyFill="1" applyBorder="1" applyAlignment="1">
      <alignment horizontal="left" vertical="center"/>
    </xf>
    <xf numFmtId="0" fontId="37" fillId="22" borderId="24" xfId="0" applyFont="1" applyFill="1" applyBorder="1" applyAlignment="1">
      <alignment horizontal="right" vertical="center"/>
    </xf>
    <xf numFmtId="0" fontId="54" fillId="22" borderId="24" xfId="0" applyFont="1" applyFill="1" applyBorder="1" applyAlignment="1">
      <alignment vertical="center" wrapText="1"/>
    </xf>
    <xf numFmtId="0" fontId="54" fillId="22" borderId="24" xfId="0" applyFont="1" applyFill="1" applyBorder="1" applyAlignment="1">
      <alignment horizontal="center" vertical="center"/>
    </xf>
    <xf numFmtId="0" fontId="54" fillId="22" borderId="24" xfId="0" applyFont="1" applyFill="1" applyBorder="1" applyAlignment="1">
      <alignment horizontal="center" vertical="center" wrapText="1"/>
    </xf>
    <xf numFmtId="0" fontId="58" fillId="22" borderId="0" xfId="0" applyFont="1" applyFill="1" applyBorder="1" applyAlignment="1">
      <alignment horizontal="left" indent="2"/>
    </xf>
    <xf numFmtId="165" fontId="71" fillId="0" borderId="23" xfId="0" applyNumberFormat="1" applyFont="1" applyFill="1" applyBorder="1"/>
    <xf numFmtId="168" fontId="72" fillId="25" borderId="24" xfId="0" applyNumberFormat="1" applyFont="1" applyFill="1" applyBorder="1"/>
    <xf numFmtId="168" fontId="73" fillId="25" borderId="24" xfId="0" applyNumberFormat="1" applyFont="1" applyFill="1" applyBorder="1"/>
    <xf numFmtId="167" fontId="72" fillId="25" borderId="24" xfId="0" applyNumberFormat="1" applyFont="1" applyFill="1" applyBorder="1"/>
    <xf numFmtId="0" fontId="54" fillId="26" borderId="24" xfId="0" applyFont="1" applyFill="1" applyBorder="1" applyAlignment="1">
      <alignment horizontal="left"/>
    </xf>
    <xf numFmtId="168" fontId="54" fillId="26" borderId="24" xfId="0" applyNumberFormat="1" applyFont="1" applyFill="1" applyBorder="1"/>
    <xf numFmtId="164" fontId="54" fillId="26" borderId="24" xfId="0" applyNumberFormat="1" applyFont="1" applyFill="1" applyBorder="1"/>
    <xf numFmtId="0" fontId="8" fillId="25" borderId="24" xfId="0" applyFont="1" applyFill="1" applyBorder="1"/>
    <xf numFmtId="0" fontId="4" fillId="25" borderId="24" xfId="0" applyFont="1" applyFill="1" applyBorder="1" applyAlignment="1">
      <alignment horizontal="left" indent="2"/>
    </xf>
    <xf numFmtId="164" fontId="8" fillId="25" borderId="24" xfId="0" applyNumberFormat="1" applyFont="1" applyFill="1" applyBorder="1"/>
    <xf numFmtId="164" fontId="4" fillId="25" borderId="24" xfId="0" applyNumberFormat="1" applyFont="1" applyFill="1" applyBorder="1"/>
    <xf numFmtId="0" fontId="66" fillId="22" borderId="24" xfId="0" applyFont="1" applyFill="1" applyBorder="1" applyAlignment="1">
      <alignment horizontal="center" vertical="center"/>
    </xf>
    <xf numFmtId="0" fontId="54" fillId="22" borderId="31" xfId="0" applyFont="1" applyFill="1" applyBorder="1" applyAlignment="1">
      <alignment horizontal="center"/>
    </xf>
    <xf numFmtId="0" fontId="66" fillId="22" borderId="24" xfId="0" applyNumberFormat="1" applyFont="1" applyFill="1" applyBorder="1" applyAlignment="1">
      <alignment horizontal="center" vertical="center"/>
    </xf>
    <xf numFmtId="0" fontId="58" fillId="25" borderId="24" xfId="0" applyNumberFormat="1" applyFont="1" applyFill="1" applyBorder="1" applyAlignment="1">
      <alignment horizontal="center" vertical="center"/>
    </xf>
    <xf numFmtId="0" fontId="9" fillId="4" borderId="15" xfId="0" applyFont="1" applyFill="1" applyBorder="1"/>
    <xf numFmtId="165" fontId="28" fillId="4" borderId="24" xfId="0" applyNumberFormat="1" applyFont="1" applyFill="1" applyBorder="1" applyAlignment="1">
      <alignment horizontal="center"/>
    </xf>
    <xf numFmtId="164" fontId="9" fillId="4" borderId="24" xfId="0" applyNumberFormat="1" applyFont="1" applyFill="1" applyBorder="1"/>
    <xf numFmtId="0" fontId="66" fillId="22" borderId="24" xfId="0" applyFont="1" applyFill="1" applyBorder="1" applyAlignment="1">
      <alignment horizontal="center" vertical="center"/>
    </xf>
    <xf numFmtId="0" fontId="74" fillId="27" borderId="15" xfId="0" applyFont="1" applyFill="1" applyBorder="1"/>
    <xf numFmtId="167" fontId="74" fillId="27" borderId="24" xfId="0" applyNumberFormat="1" applyFont="1" applyFill="1" applyBorder="1"/>
    <xf numFmtId="165" fontId="75" fillId="27" borderId="24" xfId="0" applyNumberFormat="1" applyFont="1" applyFill="1" applyBorder="1" applyAlignment="1">
      <alignment horizontal="center"/>
    </xf>
    <xf numFmtId="0" fontId="74" fillId="0" borderId="15" xfId="0" applyFont="1" applyFill="1" applyBorder="1"/>
    <xf numFmtId="167" fontId="74" fillId="0" borderId="24" xfId="0" applyNumberFormat="1" applyFont="1" applyFill="1" applyBorder="1"/>
    <xf numFmtId="165" fontId="75" fillId="0" borderId="24" xfId="0" applyNumberFormat="1" applyFont="1" applyFill="1" applyBorder="1" applyAlignment="1">
      <alignment horizontal="center"/>
    </xf>
    <xf numFmtId="0" fontId="74" fillId="12" borderId="15" xfId="0" applyFont="1" applyFill="1" applyBorder="1"/>
    <xf numFmtId="167" fontId="74" fillId="12" borderId="24" xfId="0" applyNumberFormat="1" applyFont="1" applyFill="1" applyBorder="1"/>
    <xf numFmtId="165" fontId="75" fillId="12" borderId="24" xfId="0" applyNumberFormat="1" applyFont="1" applyFill="1" applyBorder="1" applyAlignment="1">
      <alignment horizontal="center"/>
    </xf>
    <xf numFmtId="0" fontId="74" fillId="0" borderId="24" xfId="0" applyFont="1" applyFill="1" applyBorder="1"/>
    <xf numFmtId="164" fontId="74" fillId="0" borderId="24" xfId="0" applyNumberFormat="1" applyFont="1" applyFill="1" applyBorder="1"/>
    <xf numFmtId="0" fontId="49" fillId="0" borderId="0" xfId="0" applyFont="1" applyFill="1" applyBorder="1"/>
    <xf numFmtId="0" fontId="53" fillId="22" borderId="0" xfId="0" applyFont="1" applyFill="1" applyAlignment="1">
      <alignment horizontal="right"/>
    </xf>
    <xf numFmtId="167" fontId="72" fillId="0" borderId="24" xfId="0" applyNumberFormat="1" applyFont="1" applyFill="1" applyBorder="1"/>
    <xf numFmtId="0" fontId="59" fillId="22" borderId="6" xfId="0" applyFont="1" applyFill="1" applyBorder="1"/>
    <xf numFmtId="0" fontId="59" fillId="22" borderId="24" xfId="0" applyFont="1" applyFill="1" applyBorder="1" applyAlignment="1">
      <alignment horizontal="center" vertical="center"/>
    </xf>
    <xf numFmtId="0" fontId="76" fillId="0" borderId="0" xfId="0" applyFont="1" applyAlignment="1">
      <alignment horizontal="right"/>
    </xf>
    <xf numFmtId="164" fontId="76" fillId="0" borderId="0" xfId="0" applyNumberFormat="1" applyFont="1"/>
    <xf numFmtId="0" fontId="77" fillId="0" borderId="0" xfId="0" applyFont="1"/>
    <xf numFmtId="164" fontId="2" fillId="0" borderId="5" xfId="0" applyNumberFormat="1" applyFont="1" applyBorder="1"/>
    <xf numFmtId="0" fontId="2" fillId="0" borderId="5" xfId="0" applyFont="1" applyBorder="1"/>
    <xf numFmtId="168" fontId="60" fillId="28" borderId="0" xfId="0" applyNumberFormat="1" applyFont="1" applyFill="1"/>
    <xf numFmtId="168" fontId="57" fillId="28" borderId="0" xfId="0" applyNumberFormat="1" applyFont="1" applyFill="1"/>
    <xf numFmtId="165" fontId="53" fillId="28" borderId="0" xfId="0" applyNumberFormat="1" applyFont="1" applyFill="1"/>
    <xf numFmtId="165" fontId="54" fillId="28" borderId="0" xfId="0" applyNumberFormat="1" applyFont="1" applyFill="1"/>
    <xf numFmtId="165" fontId="54" fillId="0" borderId="0" xfId="0" applyNumberFormat="1" applyFont="1" applyFill="1"/>
    <xf numFmtId="168" fontId="1" fillId="2" borderId="24" xfId="1" applyNumberFormat="1" applyFont="1" applyFill="1" applyBorder="1"/>
    <xf numFmtId="164" fontId="1" fillId="0" borderId="16" xfId="0" applyNumberFormat="1" applyFont="1" applyFill="1" applyBorder="1" applyAlignment="1">
      <alignment horizontal="right" vertical="center"/>
    </xf>
    <xf numFmtId="164" fontId="5" fillId="4" borderId="21" xfId="0" applyNumberFormat="1" applyFont="1" applyFill="1" applyBorder="1" applyAlignment="1">
      <alignment horizontal="right" vertical="center"/>
    </xf>
    <xf numFmtId="164" fontId="1" fillId="0" borderId="22" xfId="0" applyNumberFormat="1" applyFont="1" applyFill="1" applyBorder="1" applyAlignment="1">
      <alignment horizontal="right" vertical="center"/>
    </xf>
    <xf numFmtId="164" fontId="1" fillId="0" borderId="15" xfId="0" applyNumberFormat="1" applyFont="1" applyFill="1" applyBorder="1" applyAlignment="1">
      <alignment horizontal="right" vertical="center"/>
    </xf>
    <xf numFmtId="170" fontId="10" fillId="29" borderId="24" xfId="0" applyNumberFormat="1" applyFont="1" applyFill="1" applyBorder="1" applyAlignment="1">
      <alignment horizontal="right" vertical="center" wrapText="1"/>
    </xf>
    <xf numFmtId="164" fontId="55" fillId="30" borderId="16" xfId="0" applyNumberFormat="1" applyFont="1" applyFill="1" applyBorder="1" applyAlignment="1">
      <alignment horizontal="right" vertical="center"/>
    </xf>
    <xf numFmtId="164" fontId="49" fillId="0" borderId="24" xfId="0" applyNumberFormat="1" applyFont="1" applyFill="1" applyBorder="1" applyAlignment="1">
      <alignment horizontal="right" vertical="center"/>
    </xf>
    <xf numFmtId="164" fontId="55" fillId="30" borderId="24" xfId="0" applyNumberFormat="1" applyFont="1" applyFill="1" applyBorder="1" applyAlignment="1">
      <alignment horizontal="right" vertical="center"/>
    </xf>
    <xf numFmtId="168" fontId="55" fillId="30" borderId="13" xfId="1" applyNumberFormat="1" applyFont="1" applyFill="1" applyBorder="1"/>
    <xf numFmtId="168" fontId="55" fillId="30" borderId="14" xfId="1" applyNumberFormat="1" applyFont="1" applyFill="1" applyBorder="1"/>
    <xf numFmtId="168" fontId="55" fillId="30" borderId="12" xfId="1" applyNumberFormat="1" applyFont="1" applyFill="1" applyBorder="1"/>
    <xf numFmtId="164" fontId="8" fillId="0" borderId="24" xfId="0" applyNumberFormat="1" applyFont="1" applyFill="1" applyBorder="1"/>
    <xf numFmtId="164" fontId="1" fillId="23" borderId="16" xfId="0" applyNumberFormat="1" applyFont="1" applyFill="1" applyBorder="1" applyAlignment="1">
      <alignment horizontal="right" vertical="center"/>
    </xf>
    <xf numFmtId="164" fontId="1" fillId="23" borderId="22" xfId="0" applyNumberFormat="1" applyFont="1" applyFill="1" applyBorder="1" applyAlignment="1">
      <alignment horizontal="right" vertical="center"/>
    </xf>
    <xf numFmtId="164" fontId="1" fillId="23" borderId="15" xfId="0" applyNumberFormat="1" applyFont="1" applyFill="1" applyBorder="1" applyAlignment="1">
      <alignment horizontal="right" vertical="center"/>
    </xf>
    <xf numFmtId="168" fontId="78" fillId="23" borderId="13" xfId="1" applyNumberFormat="1" applyFont="1" applyFill="1" applyBorder="1"/>
    <xf numFmtId="168" fontId="1" fillId="23" borderId="14" xfId="1" applyNumberFormat="1" applyFont="1" applyFill="1" applyBorder="1"/>
    <xf numFmtId="168" fontId="1" fillId="23" borderId="20" xfId="1" applyNumberFormat="1" applyFont="1" applyFill="1" applyBorder="1"/>
    <xf numFmtId="168" fontId="1" fillId="23" borderId="12" xfId="1" applyNumberFormat="1" applyFont="1" applyFill="1" applyBorder="1"/>
    <xf numFmtId="0" fontId="16" fillId="0" borderId="24" xfId="0" applyFont="1" applyFill="1" applyBorder="1"/>
    <xf numFmtId="0" fontId="81" fillId="0" borderId="0" xfId="0" applyFont="1"/>
    <xf numFmtId="0" fontId="53" fillId="22" borderId="24" xfId="0" applyFont="1" applyFill="1" applyBorder="1" applyAlignment="1">
      <alignment horizontal="center" vertical="center"/>
    </xf>
    <xf numFmtId="0" fontId="1" fillId="0" borderId="24" xfId="0" applyFont="1" applyBorder="1"/>
    <xf numFmtId="173" fontId="49" fillId="0" borderId="24" xfId="2" applyNumberFormat="1" applyFont="1" applyFill="1" applyBorder="1" applyAlignment="1">
      <alignment horizontal="right"/>
    </xf>
    <xf numFmtId="167" fontId="49" fillId="0" borderId="24" xfId="0" applyNumberFormat="1" applyFont="1" applyBorder="1"/>
    <xf numFmtId="164" fontId="82" fillId="0" borderId="24" xfId="0" applyNumberFormat="1" applyFont="1" applyBorder="1"/>
    <xf numFmtId="0" fontId="6" fillId="0" borderId="24" xfId="0" applyFont="1" applyBorder="1"/>
    <xf numFmtId="167" fontId="82" fillId="0" borderId="24" xfId="0" applyNumberFormat="1" applyFont="1" applyBorder="1"/>
    <xf numFmtId="0" fontId="54" fillId="31" borderId="24" xfId="0" applyFont="1" applyFill="1" applyBorder="1"/>
    <xf numFmtId="173" fontId="54" fillId="31" borderId="24" xfId="2" applyNumberFormat="1" applyFont="1" applyFill="1" applyBorder="1"/>
    <xf numFmtId="165" fontId="83" fillId="31" borderId="24" xfId="1" applyNumberFormat="1" applyFont="1" applyFill="1" applyBorder="1"/>
    <xf numFmtId="165" fontId="54" fillId="31" borderId="24" xfId="0" applyNumberFormat="1" applyFont="1" applyFill="1" applyBorder="1"/>
    <xf numFmtId="167" fontId="54" fillId="31" borderId="24" xfId="0" applyNumberFormat="1" applyFont="1" applyFill="1" applyBorder="1"/>
    <xf numFmtId="165" fontId="1" fillId="0" borderId="24" xfId="1" applyNumberFormat="1" applyFont="1" applyFill="1" applyBorder="1"/>
    <xf numFmtId="165" fontId="1" fillId="0" borderId="24" xfId="0" applyNumberFormat="1" applyFont="1" applyBorder="1"/>
    <xf numFmtId="165" fontId="6" fillId="0" borderId="24" xfId="1" applyNumberFormat="1" applyFont="1" applyFill="1" applyBorder="1"/>
    <xf numFmtId="167" fontId="1" fillId="0" borderId="24" xfId="0" applyNumberFormat="1" applyFont="1" applyBorder="1"/>
    <xf numFmtId="167" fontId="6" fillId="0" borderId="24" xfId="0" applyNumberFormat="1" applyFont="1" applyBorder="1"/>
    <xf numFmtId="165" fontId="6" fillId="0" borderId="24" xfId="0" applyNumberFormat="1" applyFont="1" applyBorder="1"/>
    <xf numFmtId="165" fontId="59" fillId="0" borderId="0" xfId="0" applyNumberFormat="1" applyFont="1" applyFill="1" applyBorder="1" applyAlignment="1">
      <alignment horizontal="center"/>
    </xf>
    <xf numFmtId="0" fontId="54" fillId="22" borderId="0" xfId="0" applyFont="1" applyFill="1" applyAlignment="1"/>
    <xf numFmtId="164" fontId="8" fillId="0" borderId="4" xfId="0" applyNumberFormat="1" applyFont="1" applyFill="1" applyBorder="1"/>
    <xf numFmtId="0" fontId="59" fillId="22" borderId="0" xfId="0" applyFont="1" applyFill="1" applyBorder="1" applyAlignment="1">
      <alignment horizontal="center" vertical="center"/>
    </xf>
    <xf numFmtId="165" fontId="73" fillId="25" borderId="0" xfId="0" applyNumberFormat="1" applyFont="1" applyFill="1" applyAlignment="1">
      <alignment horizontal="right" indent="1"/>
    </xf>
    <xf numFmtId="0" fontId="28" fillId="25" borderId="0" xfId="0" applyFont="1" applyFill="1" applyAlignment="1">
      <alignment horizontal="center" vertical="center"/>
    </xf>
    <xf numFmtId="3" fontId="54" fillId="0" borderId="0" xfId="0" applyNumberFormat="1" applyFont="1" applyFill="1" applyBorder="1" applyAlignment="1">
      <alignment horizontal="center"/>
    </xf>
    <xf numFmtId="0" fontId="53" fillId="0" borderId="0" xfId="0" applyFont="1" applyFill="1"/>
    <xf numFmtId="0" fontId="53" fillId="0" borderId="0" xfId="0" applyFont="1" applyFill="1" applyBorder="1"/>
    <xf numFmtId="0" fontId="84" fillId="0" borderId="24" xfId="0" applyFont="1" applyFill="1" applyBorder="1" applyAlignment="1">
      <alignment wrapText="1"/>
    </xf>
    <xf numFmtId="3" fontId="84" fillId="0" borderId="24" xfId="0" applyNumberFormat="1" applyFont="1" applyFill="1" applyBorder="1" applyAlignment="1">
      <alignment horizontal="right" wrapText="1" indent="1"/>
    </xf>
    <xf numFmtId="168" fontId="84" fillId="0" borderId="24" xfId="0" applyNumberFormat="1" applyFont="1" applyFill="1" applyBorder="1" applyAlignment="1">
      <alignment horizontal="center" wrapText="1"/>
    </xf>
    <xf numFmtId="0" fontId="58" fillId="0" borderId="0" xfId="0" applyNumberFormat="1" applyFont="1" applyFill="1" applyBorder="1" applyAlignment="1">
      <alignment horizontal="center" vertical="center"/>
    </xf>
    <xf numFmtId="165" fontId="58" fillId="0" borderId="0" xfId="0" applyNumberFormat="1" applyFont="1" applyFill="1" applyBorder="1" applyAlignment="1">
      <alignment horizontal="center"/>
    </xf>
    <xf numFmtId="0" fontId="54" fillId="20" borderId="0" xfId="0" applyFont="1" applyFill="1" applyAlignment="1">
      <alignment horizontal="left"/>
    </xf>
    <xf numFmtId="0" fontId="60" fillId="22" borderId="24" xfId="0" applyFont="1" applyFill="1" applyBorder="1" applyAlignment="1">
      <alignment horizontal="center" vertical="center"/>
    </xf>
    <xf numFmtId="4" fontId="0" fillId="0" borderId="24" xfId="0" applyNumberFormat="1" applyBorder="1"/>
    <xf numFmtId="164" fontId="0" fillId="0" borderId="17" xfId="0" applyNumberFormat="1" applyBorder="1"/>
    <xf numFmtId="164" fontId="8" fillId="22" borderId="24" xfId="0" applyNumberFormat="1" applyFont="1" applyFill="1" applyBorder="1"/>
    <xf numFmtId="0" fontId="1" fillId="32" borderId="24" xfId="0" applyFont="1" applyFill="1" applyBorder="1" applyAlignment="1">
      <alignment vertical="center"/>
    </xf>
    <xf numFmtId="164" fontId="0" fillId="32" borderId="24" xfId="0" applyNumberFormat="1" applyFill="1" applyBorder="1"/>
    <xf numFmtId="166" fontId="0" fillId="32" borderId="24" xfId="0" applyNumberFormat="1" applyFill="1" applyBorder="1"/>
    <xf numFmtId="0" fontId="54" fillId="20" borderId="0" xfId="0" applyFont="1" applyFill="1"/>
    <xf numFmtId="0" fontId="60" fillId="22" borderId="17" xfId="0" applyFont="1" applyFill="1" applyBorder="1" applyAlignment="1">
      <alignment horizontal="center" vertical="center"/>
    </xf>
    <xf numFmtId="0" fontId="53" fillId="22" borderId="24" xfId="0" applyFont="1" applyFill="1" applyBorder="1"/>
    <xf numFmtId="0" fontId="53" fillId="22" borderId="23" xfId="0" applyFont="1" applyFill="1" applyBorder="1"/>
    <xf numFmtId="165" fontId="0" fillId="0" borderId="24" xfId="1" applyNumberFormat="1" applyFont="1" applyBorder="1"/>
    <xf numFmtId="165" fontId="0" fillId="32" borderId="24" xfId="1" applyNumberFormat="1" applyFont="1" applyFill="1" applyBorder="1"/>
    <xf numFmtId="165" fontId="73" fillId="0" borderId="24" xfId="0" applyNumberFormat="1" applyFont="1" applyFill="1" applyBorder="1" applyAlignment="1">
      <alignment horizontal="center"/>
    </xf>
    <xf numFmtId="165" fontId="73" fillId="12" borderId="24" xfId="0" applyNumberFormat="1" applyFont="1" applyFill="1" applyBorder="1" applyAlignment="1">
      <alignment horizontal="center"/>
    </xf>
    <xf numFmtId="0" fontId="54" fillId="22" borderId="24" xfId="0" applyFont="1" applyFill="1" applyBorder="1"/>
    <xf numFmtId="167" fontId="54" fillId="22" borderId="24" xfId="0" applyNumberFormat="1" applyFont="1" applyFill="1" applyBorder="1"/>
    <xf numFmtId="164" fontId="58" fillId="20" borderId="0" xfId="0" applyNumberFormat="1" applyFont="1" applyFill="1"/>
    <xf numFmtId="0" fontId="59" fillId="20" borderId="23" xfId="0" applyFont="1" applyFill="1" applyBorder="1" applyAlignment="1"/>
    <xf numFmtId="0" fontId="58" fillId="20" borderId="24" xfId="0" applyFont="1" applyFill="1" applyBorder="1" applyAlignment="1">
      <alignment horizontal="left" indent="2"/>
    </xf>
    <xf numFmtId="168" fontId="58" fillId="20" borderId="24" xfId="0" applyNumberFormat="1" applyFont="1" applyFill="1" applyBorder="1"/>
    <xf numFmtId="0" fontId="4" fillId="0" borderId="24" xfId="0" applyFont="1" applyFill="1" applyBorder="1" applyAlignment="1">
      <alignment horizontal="left" indent="2"/>
    </xf>
    <xf numFmtId="168" fontId="73" fillId="0" borderId="24" xfId="0" applyNumberFormat="1" applyFont="1" applyFill="1" applyBorder="1"/>
    <xf numFmtId="0" fontId="7" fillId="0" borderId="0" xfId="0" applyFont="1" applyBorder="1"/>
    <xf numFmtId="168" fontId="5" fillId="4" borderId="0" xfId="1" applyNumberFormat="1" applyFont="1" applyFill="1" applyBorder="1"/>
    <xf numFmtId="168" fontId="3" fillId="0" borderId="24" xfId="1" applyNumberFormat="1" applyFont="1" applyBorder="1"/>
    <xf numFmtId="168" fontId="0" fillId="0" borderId="0" xfId="0" applyNumberFormat="1"/>
    <xf numFmtId="167" fontId="49" fillId="25" borderId="24" xfId="0" applyNumberFormat="1" applyFont="1" applyFill="1" applyBorder="1"/>
    <xf numFmtId="165" fontId="72" fillId="0" borderId="24" xfId="1" applyNumberFormat="1" applyFont="1" applyFill="1" applyBorder="1"/>
    <xf numFmtId="0" fontId="9" fillId="25" borderId="24" xfId="0" applyFont="1" applyFill="1" applyBorder="1"/>
    <xf numFmtId="167" fontId="83" fillId="22" borderId="24" xfId="0" applyNumberFormat="1" applyFont="1" applyFill="1" applyBorder="1"/>
    <xf numFmtId="0" fontId="60" fillId="22" borderId="24" xfId="0" applyFont="1" applyFill="1" applyBorder="1" applyAlignment="1">
      <alignment horizontal="center" vertical="center"/>
    </xf>
    <xf numFmtId="168" fontId="12" fillId="30" borderId="24" xfId="0" applyNumberFormat="1" applyFont="1" applyFill="1" applyBorder="1" applyAlignment="1">
      <alignment horizontal="center" vertical="center" wrapText="1"/>
    </xf>
    <xf numFmtId="168" fontId="28" fillId="30" borderId="24" xfId="0" applyNumberFormat="1" applyFont="1" applyFill="1" applyBorder="1" applyAlignment="1">
      <alignment horizontal="center" vertical="center" wrapText="1"/>
    </xf>
    <xf numFmtId="168" fontId="51" fillId="30" borderId="24" xfId="0" applyNumberFormat="1" applyFont="1" applyFill="1" applyBorder="1" applyAlignment="1">
      <alignment horizontal="center" vertical="center" wrapText="1"/>
    </xf>
    <xf numFmtId="168" fontId="84" fillId="30" borderId="24" xfId="0" applyNumberFormat="1" applyFont="1" applyFill="1" applyBorder="1" applyAlignment="1">
      <alignment horizontal="center" vertical="center" wrapText="1"/>
    </xf>
    <xf numFmtId="3" fontId="12" fillId="0" borderId="24" xfId="0" applyNumberFormat="1" applyFont="1" applyFill="1" applyBorder="1" applyAlignment="1">
      <alignment horizontal="center" vertical="center"/>
    </xf>
    <xf numFmtId="3" fontId="12" fillId="30" borderId="24" xfId="0" applyNumberFormat="1" applyFont="1" applyFill="1" applyBorder="1" applyAlignment="1">
      <alignment horizontal="center" vertical="center"/>
    </xf>
    <xf numFmtId="3" fontId="4" fillId="0" borderId="24" xfId="0" applyNumberFormat="1" applyFont="1" applyFill="1" applyBorder="1" applyAlignment="1">
      <alignment horizontal="center" vertical="center"/>
    </xf>
    <xf numFmtId="3" fontId="4" fillId="30" borderId="24" xfId="0" applyNumberFormat="1" applyFont="1" applyFill="1" applyBorder="1" applyAlignment="1">
      <alignment horizontal="center" vertical="center"/>
    </xf>
    <xf numFmtId="3" fontId="62" fillId="6" borderId="24" xfId="0" applyNumberFormat="1" applyFont="1" applyFill="1" applyBorder="1" applyAlignment="1">
      <alignment horizontal="center" vertical="center"/>
    </xf>
    <xf numFmtId="3" fontId="62" fillId="30" borderId="24" xfId="0" applyNumberFormat="1" applyFont="1" applyFill="1" applyBorder="1" applyAlignment="1">
      <alignment horizontal="center" vertical="center"/>
    </xf>
    <xf numFmtId="3" fontId="4" fillId="0" borderId="24" xfId="0" applyNumberFormat="1" applyFont="1" applyFill="1" applyBorder="1" applyAlignment="1">
      <alignment horizontal="center" vertical="center" wrapText="1"/>
    </xf>
    <xf numFmtId="3" fontId="84" fillId="0" borderId="24" xfId="0" applyNumberFormat="1" applyFont="1" applyFill="1" applyBorder="1" applyAlignment="1">
      <alignment horizontal="center" vertical="center"/>
    </xf>
    <xf numFmtId="3" fontId="84" fillId="30" borderId="24" xfId="0" applyNumberFormat="1" applyFont="1" applyFill="1" applyBorder="1" applyAlignment="1">
      <alignment horizontal="center" vertical="center"/>
    </xf>
    <xf numFmtId="0" fontId="0" fillId="0" borderId="0" xfId="0" applyAlignment="1">
      <alignment horizontal="center" vertical="center"/>
    </xf>
    <xf numFmtId="0" fontId="0" fillId="0" borderId="0" xfId="0" applyFill="1" applyAlignment="1">
      <alignment horizontal="center" vertical="center"/>
    </xf>
    <xf numFmtId="0" fontId="6" fillId="0" borderId="0" xfId="0" applyFont="1" applyAlignment="1">
      <alignment horizontal="center" vertical="center"/>
    </xf>
    <xf numFmtId="167" fontId="48" fillId="0" borderId="24" xfId="0" applyNumberFormat="1" applyFont="1" applyBorder="1" applyAlignment="1">
      <alignment horizontal="center"/>
    </xf>
    <xf numFmtId="164" fontId="1" fillId="0" borderId="19" xfId="0" applyNumberFormat="1" applyFont="1" applyFill="1" applyBorder="1" applyAlignment="1">
      <alignment horizontal="right" vertical="center"/>
    </xf>
    <xf numFmtId="164" fontId="1" fillId="0" borderId="18" xfId="0" applyNumberFormat="1" applyFont="1" applyFill="1" applyBorder="1" applyAlignment="1">
      <alignment horizontal="right" vertical="center"/>
    </xf>
    <xf numFmtId="164" fontId="1" fillId="12" borderId="18" xfId="0" applyNumberFormat="1" applyFont="1" applyFill="1" applyBorder="1" applyAlignment="1">
      <alignment horizontal="right" vertical="center"/>
    </xf>
    <xf numFmtId="166" fontId="1" fillId="12" borderId="16" xfId="0" applyNumberFormat="1" applyFont="1" applyFill="1" applyBorder="1" applyAlignment="1">
      <alignment horizontal="right" vertical="center"/>
    </xf>
    <xf numFmtId="166" fontId="1" fillId="12" borderId="17" xfId="0" applyNumberFormat="1" applyFont="1" applyFill="1" applyBorder="1" applyAlignment="1">
      <alignment horizontal="right" vertical="center"/>
    </xf>
    <xf numFmtId="166" fontId="1" fillId="12" borderId="18" xfId="0" applyNumberFormat="1" applyFont="1" applyFill="1" applyBorder="1" applyAlignment="1">
      <alignment horizontal="right" vertical="center"/>
    </xf>
    <xf numFmtId="166" fontId="1" fillId="12" borderId="14" xfId="0" applyNumberFormat="1" applyFont="1" applyFill="1" applyBorder="1" applyAlignment="1">
      <alignment horizontal="right" vertical="center"/>
    </xf>
    <xf numFmtId="166" fontId="1" fillId="12" borderId="3" xfId="0" applyNumberFormat="1" applyFont="1" applyFill="1" applyBorder="1" applyAlignment="1">
      <alignment horizontal="right" vertical="center"/>
    </xf>
    <xf numFmtId="166" fontId="1" fillId="12" borderId="27" xfId="0" applyNumberFormat="1" applyFont="1" applyFill="1" applyBorder="1" applyAlignment="1">
      <alignment horizontal="right" vertical="center"/>
    </xf>
    <xf numFmtId="166" fontId="1" fillId="12" borderId="32" xfId="0" applyNumberFormat="1" applyFont="1" applyFill="1" applyBorder="1" applyAlignment="1">
      <alignment horizontal="right" vertical="center"/>
    </xf>
    <xf numFmtId="166" fontId="1" fillId="12" borderId="13" xfId="0" applyNumberFormat="1" applyFont="1" applyFill="1" applyBorder="1" applyAlignment="1">
      <alignment horizontal="right" vertical="center"/>
    </xf>
    <xf numFmtId="166" fontId="1" fillId="12" borderId="17" xfId="0" applyNumberFormat="1" applyFont="1" applyFill="1" applyBorder="1" applyAlignment="1">
      <alignment vertical="center"/>
    </xf>
    <xf numFmtId="166" fontId="49" fillId="12" borderId="3" xfId="0" applyNumberFormat="1" applyFont="1" applyFill="1" applyBorder="1" applyAlignment="1">
      <alignment horizontal="right" vertical="center"/>
    </xf>
    <xf numFmtId="166" fontId="49" fillId="12" borderId="27" xfId="0" applyNumberFormat="1" applyFont="1" applyFill="1" applyBorder="1" applyAlignment="1">
      <alignment horizontal="right" vertical="center"/>
    </xf>
    <xf numFmtId="167" fontId="49" fillId="32" borderId="24" xfId="0" applyNumberFormat="1" applyFont="1" applyFill="1" applyBorder="1"/>
    <xf numFmtId="164" fontId="48" fillId="0" borderId="0" xfId="0" applyNumberFormat="1" applyFont="1" applyFill="1"/>
    <xf numFmtId="164" fontId="48" fillId="0" borderId="0" xfId="0" applyNumberFormat="1" applyFont="1"/>
    <xf numFmtId="164" fontId="85" fillId="33" borderId="0" xfId="0" applyNumberFormat="1" applyFont="1" applyFill="1"/>
    <xf numFmtId="164" fontId="86" fillId="0" borderId="0" xfId="0" applyNumberFormat="1" applyFont="1" applyFill="1"/>
    <xf numFmtId="164" fontId="86" fillId="0" borderId="0" xfId="0" applyNumberFormat="1" applyFont="1"/>
    <xf numFmtId="164" fontId="87" fillId="33" borderId="0" xfId="0" applyNumberFormat="1" applyFont="1" applyFill="1"/>
    <xf numFmtId="164" fontId="88" fillId="0" borderId="0" xfId="0" applyNumberFormat="1" applyFont="1" applyFill="1"/>
    <xf numFmtId="164" fontId="88" fillId="0" borderId="0" xfId="0" applyNumberFormat="1" applyFont="1"/>
    <xf numFmtId="164" fontId="89" fillId="33" borderId="0" xfId="0" applyNumberFormat="1" applyFont="1" applyFill="1"/>
    <xf numFmtId="164" fontId="90" fillId="0" borderId="0" xfId="0" applyNumberFormat="1" applyFont="1" applyFill="1"/>
    <xf numFmtId="164" fontId="90" fillId="0" borderId="0" xfId="0" applyNumberFormat="1" applyFont="1"/>
    <xf numFmtId="164" fontId="91" fillId="33" borderId="0" xfId="0" applyNumberFormat="1" applyFont="1" applyFill="1"/>
    <xf numFmtId="164" fontId="92" fillId="0" borderId="0" xfId="0" applyNumberFormat="1" applyFont="1" applyFill="1"/>
    <xf numFmtId="164" fontId="92" fillId="0" borderId="0" xfId="0" applyNumberFormat="1" applyFont="1"/>
    <xf numFmtId="164" fontId="93" fillId="33" borderId="0" xfId="0" applyNumberFormat="1" applyFont="1" applyFill="1"/>
    <xf numFmtId="164" fontId="94" fillId="0" borderId="0" xfId="0" applyNumberFormat="1" applyFont="1" applyFill="1"/>
    <xf numFmtId="164" fontId="94" fillId="0" borderId="0" xfId="0" applyNumberFormat="1" applyFont="1"/>
    <xf numFmtId="164" fontId="95" fillId="0" borderId="24" xfId="0" applyNumberFormat="1" applyFont="1" applyFill="1" applyBorder="1"/>
    <xf numFmtId="167" fontId="95" fillId="0" borderId="24" xfId="0" applyNumberFormat="1" applyFont="1" applyFill="1" applyBorder="1"/>
    <xf numFmtId="168" fontId="69" fillId="0" borderId="24" xfId="0" applyNumberFormat="1" applyFont="1" applyBorder="1" applyAlignment="1">
      <alignment horizontal="right"/>
    </xf>
    <xf numFmtId="165" fontId="69" fillId="0" borderId="24" xfId="0" applyNumberFormat="1" applyFont="1" applyBorder="1" applyAlignment="1">
      <alignment horizontal="right"/>
    </xf>
    <xf numFmtId="171" fontId="69" fillId="0" borderId="24" xfId="0" applyNumberFormat="1" applyFont="1" applyBorder="1" applyAlignment="1">
      <alignment horizontal="right"/>
    </xf>
    <xf numFmtId="165" fontId="69" fillId="0" borderId="24" xfId="1" applyNumberFormat="1" applyFont="1" applyBorder="1" applyAlignment="1">
      <alignment horizontal="right"/>
    </xf>
    <xf numFmtId="171" fontId="37" fillId="22" borderId="24" xfId="0" applyNumberFormat="1" applyFont="1" applyFill="1" applyBorder="1" applyAlignment="1">
      <alignment horizontal="right"/>
    </xf>
    <xf numFmtId="3" fontId="38" fillId="0" borderId="24" xfId="0" applyNumberFormat="1" applyFont="1" applyBorder="1" applyAlignment="1">
      <alignment horizontal="right"/>
    </xf>
    <xf numFmtId="3" fontId="38" fillId="0" borderId="24" xfId="0" applyNumberFormat="1" applyFont="1" applyBorder="1" applyAlignment="1">
      <alignment horizontal="right" vertical="center"/>
    </xf>
    <xf numFmtId="3" fontId="38" fillId="0" borderId="24" xfId="0" applyNumberFormat="1" applyFont="1" applyFill="1" applyBorder="1" applyAlignment="1">
      <alignment horizontal="right"/>
    </xf>
    <xf numFmtId="3" fontId="70" fillId="22" borderId="24" xfId="0" applyNumberFormat="1" applyFont="1" applyFill="1" applyBorder="1" applyAlignment="1">
      <alignment horizontal="right"/>
    </xf>
    <xf numFmtId="3" fontId="70" fillId="22" borderId="24" xfId="0" applyNumberFormat="1" applyFont="1" applyFill="1" applyBorder="1" applyAlignment="1">
      <alignment horizontal="right" vertical="center"/>
    </xf>
    <xf numFmtId="167" fontId="0" fillId="25" borderId="24" xfId="0" applyNumberFormat="1" applyFill="1" applyBorder="1"/>
    <xf numFmtId="167" fontId="8" fillId="25" borderId="24" xfId="0" applyNumberFormat="1" applyFont="1" applyFill="1" applyBorder="1"/>
    <xf numFmtId="0" fontId="66" fillId="22" borderId="24" xfId="0" applyFont="1" applyFill="1" applyBorder="1" applyAlignment="1">
      <alignment horizontal="center" vertical="center"/>
    </xf>
    <xf numFmtId="0" fontId="66" fillId="22" borderId="24" xfId="0" applyFont="1" applyFill="1" applyBorder="1" applyAlignment="1">
      <alignment horizontal="center" vertical="center" wrapText="1"/>
    </xf>
    <xf numFmtId="0" fontId="66" fillId="22" borderId="24" xfId="0" applyFont="1" applyFill="1" applyBorder="1" applyAlignment="1">
      <alignment horizontal="center"/>
    </xf>
    <xf numFmtId="0" fontId="53" fillId="22" borderId="24" xfId="0" applyFont="1" applyFill="1" applyBorder="1" applyAlignment="1"/>
    <xf numFmtId="0" fontId="66" fillId="22" borderId="17" xfId="0" applyFont="1" applyFill="1" applyBorder="1" applyAlignment="1">
      <alignment horizontal="center" wrapText="1"/>
    </xf>
    <xf numFmtId="0" fontId="66" fillId="22" borderId="12" xfId="0" applyFont="1" applyFill="1" applyBorder="1" applyAlignment="1">
      <alignment horizontal="center" wrapText="1"/>
    </xf>
    <xf numFmtId="0" fontId="60" fillId="22" borderId="6" xfId="0" applyFont="1" applyFill="1" applyBorder="1" applyAlignment="1">
      <alignment horizontal="center" vertical="center"/>
    </xf>
    <xf numFmtId="0" fontId="60" fillId="22" borderId="25" xfId="0" applyFont="1" applyFill="1" applyBorder="1" applyAlignment="1">
      <alignment horizontal="center" vertical="center"/>
    </xf>
    <xf numFmtId="0" fontId="60" fillId="22" borderId="29" xfId="0" applyFont="1" applyFill="1" applyBorder="1" applyAlignment="1">
      <alignment horizontal="center" vertical="center"/>
    </xf>
    <xf numFmtId="0" fontId="60" fillId="22" borderId="30" xfId="0" applyFont="1" applyFill="1" applyBorder="1" applyAlignment="1">
      <alignment horizontal="center" vertical="center"/>
    </xf>
    <xf numFmtId="0" fontId="60" fillId="22" borderId="26" xfId="0" applyFont="1" applyFill="1" applyBorder="1" applyAlignment="1">
      <alignment horizontal="center" vertical="center"/>
    </xf>
    <xf numFmtId="0" fontId="5" fillId="2" borderId="24" xfId="0" applyFont="1" applyFill="1" applyBorder="1" applyAlignment="1">
      <alignment horizontal="center"/>
    </xf>
    <xf numFmtId="0" fontId="5" fillId="2" borderId="4" xfId="0" applyFont="1" applyFill="1" applyBorder="1" applyAlignment="1">
      <alignment horizontal="center"/>
    </xf>
    <xf numFmtId="0" fontId="60" fillId="22" borderId="13" xfId="0" applyFont="1" applyFill="1" applyBorder="1" applyAlignment="1">
      <alignment horizontal="center"/>
    </xf>
    <xf numFmtId="0" fontId="60" fillId="22" borderId="29" xfId="0" applyFont="1" applyFill="1" applyBorder="1" applyAlignment="1">
      <alignment horizontal="center"/>
    </xf>
    <xf numFmtId="0" fontId="60" fillId="22" borderId="30" xfId="0" applyFont="1" applyFill="1" applyBorder="1" applyAlignment="1">
      <alignment horizontal="center"/>
    </xf>
    <xf numFmtId="0" fontId="60" fillId="22" borderId="26" xfId="0" applyFont="1" applyFill="1" applyBorder="1" applyAlignment="1">
      <alignment horizontal="center"/>
    </xf>
    <xf numFmtId="0" fontId="60" fillId="22" borderId="7" xfId="0" applyFont="1" applyFill="1" applyBorder="1" applyAlignment="1">
      <alignment horizontal="center" vertical="center"/>
    </xf>
    <xf numFmtId="0" fontId="60" fillId="22" borderId="4" xfId="0" applyFont="1" applyFill="1" applyBorder="1" applyAlignment="1">
      <alignment horizontal="center" vertical="center"/>
    </xf>
    <xf numFmtId="0" fontId="60" fillId="22" borderId="31" xfId="0" applyFont="1" applyFill="1" applyBorder="1" applyAlignment="1">
      <alignment horizontal="center" vertical="center"/>
    </xf>
    <xf numFmtId="0" fontId="60" fillId="22" borderId="5" xfId="0" applyFont="1" applyFill="1" applyBorder="1" applyAlignment="1">
      <alignment horizontal="center" vertical="center"/>
    </xf>
    <xf numFmtId="167" fontId="0" fillId="27" borderId="17" xfId="0" applyNumberFormat="1" applyFill="1" applyBorder="1" applyAlignment="1">
      <alignment horizontal="center"/>
    </xf>
    <xf numFmtId="167" fontId="0" fillId="27" borderId="23" xfId="0" applyNumberFormat="1" applyFill="1" applyBorder="1" applyAlignment="1">
      <alignment horizontal="center"/>
    </xf>
    <xf numFmtId="167" fontId="0" fillId="27" borderId="12" xfId="0" applyNumberFormat="1" applyFill="1" applyBorder="1" applyAlignment="1">
      <alignment horizontal="center"/>
    </xf>
    <xf numFmtId="0" fontId="60" fillId="22" borderId="24" xfId="0" applyFont="1" applyFill="1" applyBorder="1" applyAlignment="1">
      <alignment horizontal="center" vertical="center"/>
    </xf>
    <xf numFmtId="0" fontId="54" fillId="20" borderId="0" xfId="0" applyFont="1" applyFill="1" applyAlignment="1">
      <alignment horizontal="left"/>
    </xf>
    <xf numFmtId="0" fontId="8" fillId="0" borderId="17" xfId="0" applyFont="1" applyFill="1" applyBorder="1" applyAlignment="1">
      <alignment horizontal="center" vertical="center"/>
    </xf>
    <xf numFmtId="0" fontId="8" fillId="0" borderId="12" xfId="0" applyFont="1" applyFill="1" applyBorder="1" applyAlignment="1">
      <alignment horizontal="center" vertical="center"/>
    </xf>
    <xf numFmtId="0" fontId="54" fillId="22" borderId="4" xfId="0" applyFont="1" applyFill="1" applyBorder="1" applyAlignment="1">
      <alignment horizontal="center"/>
    </xf>
    <xf numFmtId="0" fontId="54" fillId="22" borderId="5" xfId="0" applyFont="1" applyFill="1" applyBorder="1" applyAlignment="1">
      <alignment horizontal="center"/>
    </xf>
    <xf numFmtId="0" fontId="54" fillId="22" borderId="31" xfId="0" applyFont="1" applyFill="1" applyBorder="1" applyAlignment="1">
      <alignment horizontal="center"/>
    </xf>
    <xf numFmtId="3" fontId="54" fillId="25" borderId="15" xfId="0" applyNumberFormat="1" applyFont="1" applyFill="1" applyBorder="1" applyAlignment="1">
      <alignment horizontal="center"/>
    </xf>
    <xf numFmtId="3" fontId="54" fillId="25" borderId="0" xfId="0" applyNumberFormat="1" applyFont="1" applyFill="1" applyBorder="1" applyAlignment="1">
      <alignment horizontal="center"/>
    </xf>
    <xf numFmtId="3" fontId="54" fillId="25" borderId="33" xfId="0" applyNumberFormat="1" applyFont="1" applyFill="1" applyBorder="1" applyAlignment="1">
      <alignment horizontal="center"/>
    </xf>
    <xf numFmtId="0" fontId="53" fillId="22" borderId="17" xfId="0" applyFont="1" applyFill="1" applyBorder="1" applyAlignment="1">
      <alignment horizontal="center" vertical="center"/>
    </xf>
    <xf numFmtId="0" fontId="53" fillId="22" borderId="12" xfId="0" applyFont="1" applyFill="1" applyBorder="1" applyAlignment="1">
      <alignment horizontal="center" vertical="center"/>
    </xf>
    <xf numFmtId="0" fontId="54" fillId="22" borderId="0" xfId="0" applyFont="1" applyFill="1" applyAlignment="1">
      <alignment horizontal="left"/>
    </xf>
    <xf numFmtId="0" fontId="54" fillId="28" borderId="0" xfId="0" applyFont="1" applyFill="1" applyAlignment="1">
      <alignment horizontal="left"/>
    </xf>
    <xf numFmtId="0" fontId="2" fillId="0" borderId="24" xfId="0" applyFont="1" applyBorder="1" applyAlignment="1">
      <alignment horizontal="center"/>
    </xf>
    <xf numFmtId="0" fontId="2" fillId="0" borderId="24" xfId="0" applyFont="1" applyFill="1" applyBorder="1" applyAlignment="1">
      <alignment horizontal="center" vertical="center"/>
    </xf>
    <xf numFmtId="0" fontId="2" fillId="0" borderId="24" xfId="0" applyFont="1" applyBorder="1" applyAlignment="1">
      <alignment horizontal="center" vertical="center"/>
    </xf>
    <xf numFmtId="0" fontId="57" fillId="20" borderId="0" xfId="0" applyFont="1" applyFill="1" applyAlignment="1">
      <alignment horizontal="left"/>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13" xfId="0" applyFont="1" applyBorder="1" applyAlignment="1">
      <alignment horizont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31" xfId="0" applyFont="1" applyBorder="1" applyAlignment="1">
      <alignment horizontal="left" vertical="center"/>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0" fontId="5" fillId="2" borderId="31" xfId="0" applyFont="1" applyFill="1" applyBorder="1" applyAlignment="1">
      <alignment horizontal="left" vertical="center"/>
    </xf>
    <xf numFmtId="0" fontId="3" fillId="0" borderId="24"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31" xfId="0" applyFont="1" applyBorder="1" applyAlignment="1">
      <alignment horizontal="left" vertical="center"/>
    </xf>
    <xf numFmtId="0" fontId="3" fillId="0" borderId="0" xfId="0" applyFont="1" applyAlignment="1">
      <alignment horizontal="center" vertical="center"/>
    </xf>
    <xf numFmtId="9" fontId="79" fillId="0" borderId="0" xfId="0" applyNumberFormat="1" applyFont="1" applyAlignment="1">
      <alignment horizontal="center" vertical="center"/>
    </xf>
    <xf numFmtId="0" fontId="1" fillId="0" borderId="0" xfId="0" applyFont="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25" xfId="0" applyFont="1" applyBorder="1" applyAlignment="1">
      <alignment horizontal="left" vertical="center"/>
    </xf>
    <xf numFmtId="0" fontId="2" fillId="0" borderId="1" xfId="0" applyFont="1" applyBorder="1" applyAlignment="1">
      <alignment horizontal="left" vertical="center"/>
    </xf>
    <xf numFmtId="0" fontId="2" fillId="0" borderId="28" xfId="0" applyFont="1" applyBorder="1" applyAlignment="1">
      <alignment horizontal="left" vertical="center"/>
    </xf>
    <xf numFmtId="0" fontId="2" fillId="0" borderId="2" xfId="0" applyFont="1" applyBorder="1" applyAlignment="1">
      <alignment horizontal="left" vertical="center"/>
    </xf>
    <xf numFmtId="0" fontId="9" fillId="5" borderId="24" xfId="0" applyFont="1" applyFill="1" applyBorder="1" applyAlignment="1">
      <alignment horizontal="center" vertical="center" wrapText="1"/>
    </xf>
    <xf numFmtId="0" fontId="9" fillId="5" borderId="24" xfId="0" applyFont="1" applyFill="1" applyBorder="1" applyAlignment="1">
      <alignment horizontal="center"/>
    </xf>
    <xf numFmtId="0" fontId="9" fillId="5" borderId="24" xfId="0" applyFont="1" applyFill="1" applyBorder="1" applyAlignment="1">
      <alignment horizontal="center" wrapText="1"/>
    </xf>
    <xf numFmtId="0" fontId="35" fillId="0" borderId="24" xfId="0" applyFont="1" applyBorder="1" applyAlignment="1">
      <alignment horizontal="center" vertical="center" wrapText="1"/>
    </xf>
    <xf numFmtId="0" fontId="0" fillId="0" borderId="34" xfId="0" applyBorder="1"/>
    <xf numFmtId="0" fontId="0" fillId="0" borderId="35" xfId="0" applyBorder="1"/>
    <xf numFmtId="17" fontId="98" fillId="0" borderId="36" xfId="0" quotePrefix="1" applyNumberFormat="1" applyFont="1" applyBorder="1" applyAlignment="1">
      <alignment horizontal="right"/>
    </xf>
    <xf numFmtId="0" fontId="0" fillId="4" borderId="0" xfId="0" applyFill="1"/>
    <xf numFmtId="0" fontId="0" fillId="0" borderId="37" xfId="0" applyBorder="1"/>
    <xf numFmtId="0" fontId="0" fillId="0" borderId="38" xfId="0" applyBorder="1"/>
    <xf numFmtId="0" fontId="99" fillId="0" borderId="37" xfId="0" applyFont="1" applyBorder="1" applyAlignment="1">
      <alignment horizontal="center"/>
    </xf>
    <xf numFmtId="0" fontId="99" fillId="0" borderId="0" xfId="0" applyFont="1" applyAlignment="1">
      <alignment horizontal="center"/>
    </xf>
    <xf numFmtId="0" fontId="99" fillId="0" borderId="38" xfId="0" applyFont="1" applyBorder="1" applyAlignment="1">
      <alignment horizontal="center"/>
    </xf>
    <xf numFmtId="0" fontId="100" fillId="0" borderId="0" xfId="0" applyFont="1" applyAlignment="1">
      <alignment horizontal="center"/>
    </xf>
    <xf numFmtId="0" fontId="100" fillId="0" borderId="38" xfId="0" applyFont="1" applyBorder="1" applyAlignment="1">
      <alignment horizontal="center"/>
    </xf>
    <xf numFmtId="0" fontId="100" fillId="0" borderId="37" xfId="0" applyFont="1" applyBorder="1" applyAlignment="1">
      <alignment horizontal="center"/>
    </xf>
    <xf numFmtId="0" fontId="96" fillId="0" borderId="37" xfId="0" applyFont="1" applyBorder="1"/>
    <xf numFmtId="0" fontId="101" fillId="0" borderId="37" xfId="0" applyFont="1" applyBorder="1" applyAlignment="1">
      <alignment vertical="center"/>
    </xf>
    <xf numFmtId="0" fontId="97" fillId="0" borderId="37" xfId="3" applyBorder="1" applyAlignment="1" applyProtection="1">
      <alignment vertical="center"/>
    </xf>
    <xf numFmtId="0" fontId="73" fillId="0" borderId="37" xfId="0" applyFont="1" applyBorder="1" applyAlignment="1">
      <alignment vertical="center"/>
    </xf>
    <xf numFmtId="0" fontId="1" fillId="0" borderId="37" xfId="3" applyFont="1" applyBorder="1" applyAlignment="1" applyProtection="1">
      <alignment vertical="center"/>
    </xf>
    <xf numFmtId="0" fontId="1" fillId="0" borderId="37" xfId="0" applyFont="1" applyBorder="1" applyAlignment="1">
      <alignment vertical="center"/>
    </xf>
    <xf numFmtId="0" fontId="0" fillId="0" borderId="39" xfId="0" applyBorder="1"/>
    <xf numFmtId="0" fontId="0" fillId="0" borderId="40" xfId="0" applyBorder="1"/>
    <xf numFmtId="0" fontId="0" fillId="0" borderId="41" xfId="0" applyBorder="1"/>
  </cellXfs>
  <cellStyles count="4">
    <cellStyle name="Lien hypertexte" xfId="3" builtinId="8"/>
    <cellStyle name="Milliers" xfId="2" builtinId="3"/>
    <cellStyle name="Normal" xfId="0" builtinId="0"/>
    <cellStyle name="Pourcentage" xfId="1" builtinId="5"/>
  </cellStyles>
  <dxfs count="0"/>
  <tableStyles count="0" defaultTableStyle="TableStyleMedium2" defaultPivotStyle="PivotStyleLight16"/>
  <colors>
    <mruColors>
      <color rgb="FFCC0099"/>
      <color rgb="FFCC00FF"/>
      <color rgb="FFCC00CC"/>
      <color rgb="FFFF6600"/>
      <color rgb="FFFF33CC"/>
      <color rgb="FF0000FF"/>
      <color rgb="FFD600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externalLink" Target="externalLinks/externalLink12.xml"/><Relationship Id="rId3" Type="http://schemas.openxmlformats.org/officeDocument/2006/relationships/worksheet" Target="worksheets/sheet3.xml"/><Relationship Id="rId21"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0.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theme" Target="theme/theme1.xml"/><Relationship Id="rId30" Type="http://schemas.openxmlformats.org/officeDocument/2006/relationships/calcChain" Target="calcChain.xml"/></Relationships>
</file>

<file path=xl/charts/_rels/chart10.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1.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2.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3.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4.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9.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778457601335939E-2"/>
          <c:y val="5.0672996579572728E-2"/>
          <c:w val="0.80543844236488749"/>
          <c:h val="0.79216955902855479"/>
        </c:manualLayout>
      </c:layout>
      <c:barChart>
        <c:barDir val="col"/>
        <c:grouping val="clustered"/>
        <c:varyColors val="0"/>
        <c:ser>
          <c:idx val="0"/>
          <c:order val="0"/>
          <c:tx>
            <c:v>Dépenses totales</c:v>
          </c:tx>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rect">
                <a:fillToRect l="100000" t="100000"/>
              </a:path>
              <a:tileRect r="-100000" b="-100000"/>
            </a:gradFill>
          </c:spPr>
          <c:invertIfNegative val="0"/>
          <c:dPt>
            <c:idx val="0"/>
            <c:invertIfNegative val="0"/>
            <c:bubble3D val="0"/>
            <c:extLst>
              <c:ext xmlns:c16="http://schemas.microsoft.com/office/drawing/2014/chart" uri="{C3380CC4-5D6E-409C-BE32-E72D297353CC}">
                <c16:uniqueId val="{00000000-DB0D-4F92-A753-CB153E7E80A8}"/>
              </c:ext>
            </c:extLst>
          </c:dPt>
          <c:dPt>
            <c:idx val="1"/>
            <c:invertIfNegative val="0"/>
            <c:bubble3D val="0"/>
            <c:extLst>
              <c:ext xmlns:c16="http://schemas.microsoft.com/office/drawing/2014/chart" uri="{C3380CC4-5D6E-409C-BE32-E72D297353CC}">
                <c16:uniqueId val="{00000002-DB0D-4F92-A753-CB153E7E80A8}"/>
              </c:ext>
            </c:extLst>
          </c:dPt>
          <c:dPt>
            <c:idx val="2"/>
            <c:invertIfNegative val="0"/>
            <c:bubble3D val="0"/>
            <c:extLst>
              <c:ext xmlns:c16="http://schemas.microsoft.com/office/drawing/2014/chart" uri="{C3380CC4-5D6E-409C-BE32-E72D297353CC}">
                <c16:uniqueId val="{00000004-DB0D-4F92-A753-CB153E7E80A8}"/>
              </c:ext>
            </c:extLst>
          </c:dPt>
          <c:dPt>
            <c:idx val="3"/>
            <c:invertIfNegative val="0"/>
            <c:bubble3D val="0"/>
            <c:extLst>
              <c:ext xmlns:c16="http://schemas.microsoft.com/office/drawing/2014/chart" uri="{C3380CC4-5D6E-409C-BE32-E72D297353CC}">
                <c16:uniqueId val="{00000006-DB0D-4F92-A753-CB153E7E80A8}"/>
              </c:ext>
            </c:extLst>
          </c:dPt>
          <c:dPt>
            <c:idx val="4"/>
            <c:invertIfNegative val="0"/>
            <c:bubble3D val="0"/>
            <c:extLst>
              <c:ext xmlns:c16="http://schemas.microsoft.com/office/drawing/2014/chart" uri="{C3380CC4-5D6E-409C-BE32-E72D297353CC}">
                <c16:uniqueId val="{00000008-DB0D-4F92-A753-CB153E7E80A8}"/>
              </c:ext>
            </c:extLst>
          </c:dPt>
          <c:dPt>
            <c:idx val="5"/>
            <c:invertIfNegative val="0"/>
            <c:bubble3D val="0"/>
            <c:extLst>
              <c:ext xmlns:c16="http://schemas.microsoft.com/office/drawing/2014/chart" uri="{C3380CC4-5D6E-409C-BE32-E72D297353CC}">
                <c16:uniqueId val="{0000000A-DB0D-4F92-A753-CB153E7E80A8}"/>
              </c:ext>
            </c:extLst>
          </c:dPt>
          <c:dLbls>
            <c:spPr>
              <a:solidFill>
                <a:schemeClr val="accent5"/>
              </a:solidFill>
              <a:ln>
                <a:noFill/>
              </a:ln>
              <a:effectLst/>
            </c:spPr>
            <c:txPr>
              <a:bodyPr wrap="square" lIns="38100" tIns="19050" rIns="38100" bIns="19050" anchor="ctr">
                <a:spAutoFit/>
              </a:bodyPr>
              <a:lstStyle/>
              <a:p>
                <a:pPr>
                  <a:defRPr b="0">
                    <a:solidFill>
                      <a:schemeClr val="bg1"/>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'RESULTAT NET'!$B$25:$G$25</c:f>
              <c:strCache>
                <c:ptCount val="6"/>
                <c:pt idx="0">
                  <c:v>2024</c:v>
                </c:pt>
                <c:pt idx="1">
                  <c:v>2025(p)</c:v>
                </c:pt>
                <c:pt idx="2">
                  <c:v>2026(p)</c:v>
                </c:pt>
                <c:pt idx="3">
                  <c:v>2027(p)</c:v>
                </c:pt>
                <c:pt idx="4">
                  <c:v>2028(p)</c:v>
                </c:pt>
                <c:pt idx="5">
                  <c:v>2029(p)</c:v>
                </c:pt>
              </c:strCache>
            </c:strRef>
          </c:cat>
          <c:val>
            <c:numRef>
              <c:f>'RESULTAT NET'!$C$2:$H$2</c:f>
              <c:numCache>
                <c:formatCode>#\ ##0.0</c:formatCode>
                <c:ptCount val="6"/>
                <c:pt idx="0">
                  <c:v>16382.608266399997</c:v>
                </c:pt>
                <c:pt idx="1">
                  <c:v>16546.677514015621</c:v>
                </c:pt>
                <c:pt idx="2">
                  <c:v>16433.071485093828</c:v>
                </c:pt>
                <c:pt idx="3">
                  <c:v>16404.463065125328</c:v>
                </c:pt>
                <c:pt idx="4">
                  <c:v>16476.268307719896</c:v>
                </c:pt>
                <c:pt idx="5">
                  <c:v>16591.499615158369</c:v>
                </c:pt>
              </c:numCache>
            </c:numRef>
          </c:val>
          <c:extLst>
            <c:ext xmlns:c16="http://schemas.microsoft.com/office/drawing/2014/chart" uri="{C3380CC4-5D6E-409C-BE32-E72D297353CC}">
              <c16:uniqueId val="{0000000B-DB0D-4F92-A753-CB153E7E80A8}"/>
            </c:ext>
          </c:extLst>
        </c:ser>
        <c:ser>
          <c:idx val="2"/>
          <c:order val="2"/>
          <c:tx>
            <c:v>Prestations sociales (yc RCO et IJ Amexa)</c:v>
          </c:tx>
          <c:spPr>
            <a:gradFill flip="none" rotWithShape="1">
              <a:gsLst>
                <a:gs pos="0">
                  <a:schemeClr val="accent1">
                    <a:lumMod val="40000"/>
                    <a:lumOff val="60000"/>
                  </a:schemeClr>
                </a:gs>
                <a:gs pos="46000">
                  <a:schemeClr val="accent1">
                    <a:lumMod val="95000"/>
                    <a:lumOff val="5000"/>
                  </a:schemeClr>
                </a:gs>
                <a:gs pos="100000">
                  <a:schemeClr val="accent1">
                    <a:lumMod val="60000"/>
                  </a:schemeClr>
                </a:gs>
              </a:gsLst>
              <a:path path="rect">
                <a:fillToRect l="100000" t="100000"/>
              </a:path>
              <a:tileRect r="-100000" b="-100000"/>
            </a:gradFill>
          </c:spPr>
          <c:invertIfNegative val="0"/>
          <c:dPt>
            <c:idx val="1"/>
            <c:invertIfNegative val="0"/>
            <c:bubble3D val="0"/>
            <c:extLst>
              <c:ext xmlns:c16="http://schemas.microsoft.com/office/drawing/2014/chart" uri="{C3380CC4-5D6E-409C-BE32-E72D297353CC}">
                <c16:uniqueId val="{0000000D-DB0D-4F92-A753-CB153E7E80A8}"/>
              </c:ext>
            </c:extLst>
          </c:dPt>
          <c:dPt>
            <c:idx val="2"/>
            <c:invertIfNegative val="0"/>
            <c:bubble3D val="0"/>
            <c:extLst>
              <c:ext xmlns:c16="http://schemas.microsoft.com/office/drawing/2014/chart" uri="{C3380CC4-5D6E-409C-BE32-E72D297353CC}">
                <c16:uniqueId val="{0000000F-DB0D-4F92-A753-CB153E7E80A8}"/>
              </c:ext>
            </c:extLst>
          </c:dPt>
          <c:dPt>
            <c:idx val="3"/>
            <c:invertIfNegative val="0"/>
            <c:bubble3D val="0"/>
            <c:extLst>
              <c:ext xmlns:c16="http://schemas.microsoft.com/office/drawing/2014/chart" uri="{C3380CC4-5D6E-409C-BE32-E72D297353CC}">
                <c16:uniqueId val="{00000011-DB0D-4F92-A753-CB153E7E80A8}"/>
              </c:ext>
            </c:extLst>
          </c:dPt>
          <c:dPt>
            <c:idx val="4"/>
            <c:invertIfNegative val="0"/>
            <c:bubble3D val="0"/>
            <c:extLst>
              <c:ext xmlns:c16="http://schemas.microsoft.com/office/drawing/2014/chart" uri="{C3380CC4-5D6E-409C-BE32-E72D297353CC}">
                <c16:uniqueId val="{00000013-DB0D-4F92-A753-CB153E7E80A8}"/>
              </c:ext>
            </c:extLst>
          </c:dPt>
          <c:dPt>
            <c:idx val="5"/>
            <c:invertIfNegative val="0"/>
            <c:bubble3D val="0"/>
            <c:extLst>
              <c:ext xmlns:c16="http://schemas.microsoft.com/office/drawing/2014/chart" uri="{C3380CC4-5D6E-409C-BE32-E72D297353CC}">
                <c16:uniqueId val="{00000015-DB0D-4F92-A753-CB153E7E80A8}"/>
              </c:ext>
            </c:extLst>
          </c:dPt>
          <c:dLbls>
            <c:spPr>
              <a:solidFill>
                <a:schemeClr val="accent1">
                  <a:lumMod val="75000"/>
                </a:schemeClr>
              </a:solidFill>
              <a:ln>
                <a:noFill/>
              </a:ln>
              <a:effectLst/>
            </c:spPr>
            <c:txPr>
              <a:bodyPr wrap="square" lIns="38100" tIns="19050" rIns="38100" bIns="19050" anchor="ctr">
                <a:spAutoFit/>
              </a:bodyPr>
              <a:lstStyle/>
              <a:p>
                <a:pPr>
                  <a:defRPr sz="900" b="0">
                    <a:solidFill>
                      <a:schemeClr val="bg1"/>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'RESULTAT NET'!$B$25:$G$25</c:f>
              <c:strCache>
                <c:ptCount val="6"/>
                <c:pt idx="0">
                  <c:v>2024</c:v>
                </c:pt>
                <c:pt idx="1">
                  <c:v>2025(p)</c:v>
                </c:pt>
                <c:pt idx="2">
                  <c:v>2026(p)</c:v>
                </c:pt>
                <c:pt idx="3">
                  <c:v>2027(p)</c:v>
                </c:pt>
                <c:pt idx="4">
                  <c:v>2028(p)</c:v>
                </c:pt>
                <c:pt idx="5">
                  <c:v>2029(p)</c:v>
                </c:pt>
              </c:strCache>
            </c:strRef>
          </c:cat>
          <c:val>
            <c:numRef>
              <c:f>'RESULTAT NET'!$C$3:$H$3</c:f>
              <c:numCache>
                <c:formatCode>#\ ##0.0</c:formatCode>
                <c:ptCount val="6"/>
                <c:pt idx="0">
                  <c:v>14245.286779769998</c:v>
                </c:pt>
                <c:pt idx="1">
                  <c:v>14523.449751754182</c:v>
                </c:pt>
                <c:pt idx="2">
                  <c:v>14481.361401718581</c:v>
                </c:pt>
                <c:pt idx="3">
                  <c:v>14524.925690198679</c:v>
                </c:pt>
                <c:pt idx="4">
                  <c:v>14596.786468124395</c:v>
                </c:pt>
                <c:pt idx="5">
                  <c:v>14693.277742345692</c:v>
                </c:pt>
              </c:numCache>
            </c:numRef>
          </c:val>
          <c:extLst>
            <c:ext xmlns:c16="http://schemas.microsoft.com/office/drawing/2014/chart" uri="{C3380CC4-5D6E-409C-BE32-E72D297353CC}">
              <c16:uniqueId val="{00000017-DB0D-4F92-A753-CB153E7E80A8}"/>
            </c:ext>
          </c:extLst>
        </c:ser>
        <c:dLbls>
          <c:showLegendKey val="0"/>
          <c:showVal val="0"/>
          <c:showCatName val="0"/>
          <c:showSerName val="0"/>
          <c:showPercent val="0"/>
          <c:showBubbleSize val="0"/>
        </c:dLbls>
        <c:gapWidth val="150"/>
        <c:axId val="150919248"/>
        <c:axId val="150919640"/>
      </c:barChart>
      <c:lineChart>
        <c:grouping val="standard"/>
        <c:varyColors val="0"/>
        <c:ser>
          <c:idx val="1"/>
          <c:order val="1"/>
          <c:tx>
            <c:v>Evolution des dépenses totales</c:v>
          </c:tx>
          <c:spPr>
            <a:ln w="19050">
              <a:prstDash val="sysDot"/>
            </a:ln>
          </c:spPr>
          <c:dPt>
            <c:idx val="1"/>
            <c:bubble3D val="0"/>
            <c:spPr>
              <a:ln w="19050">
                <a:prstDash val="solid"/>
              </a:ln>
            </c:spPr>
            <c:extLst>
              <c:ext xmlns:c16="http://schemas.microsoft.com/office/drawing/2014/chart" uri="{C3380CC4-5D6E-409C-BE32-E72D297353CC}">
                <c16:uniqueId val="{00000019-DB0D-4F92-A753-CB153E7E80A8}"/>
              </c:ext>
            </c:extLst>
          </c:dPt>
          <c:dPt>
            <c:idx val="2"/>
            <c:bubble3D val="0"/>
            <c:extLst>
              <c:ext xmlns:c16="http://schemas.microsoft.com/office/drawing/2014/chart" uri="{C3380CC4-5D6E-409C-BE32-E72D297353CC}">
                <c16:uniqueId val="{0000001A-DB0D-4F92-A753-CB153E7E80A8}"/>
              </c:ext>
            </c:extLst>
          </c:dPt>
          <c:dPt>
            <c:idx val="3"/>
            <c:bubble3D val="0"/>
            <c:extLst>
              <c:ext xmlns:c16="http://schemas.microsoft.com/office/drawing/2014/chart" uri="{C3380CC4-5D6E-409C-BE32-E72D297353CC}">
                <c16:uniqueId val="{0000001B-DB0D-4F92-A753-CB153E7E80A8}"/>
              </c:ext>
            </c:extLst>
          </c:dPt>
          <c:dPt>
            <c:idx val="4"/>
            <c:bubble3D val="0"/>
            <c:extLst>
              <c:ext xmlns:c16="http://schemas.microsoft.com/office/drawing/2014/chart" uri="{C3380CC4-5D6E-409C-BE32-E72D297353CC}">
                <c16:uniqueId val="{0000001C-DB0D-4F92-A753-CB153E7E80A8}"/>
              </c:ext>
            </c:extLst>
          </c:dPt>
          <c:dPt>
            <c:idx val="5"/>
            <c:bubble3D val="0"/>
            <c:extLst>
              <c:ext xmlns:c16="http://schemas.microsoft.com/office/drawing/2014/chart" uri="{C3380CC4-5D6E-409C-BE32-E72D297353CC}">
                <c16:uniqueId val="{0000001D-DB0D-4F92-A753-CB153E7E80A8}"/>
              </c:ext>
            </c:extLst>
          </c:dPt>
          <c:dPt>
            <c:idx val="6"/>
            <c:bubble3D val="0"/>
            <c:extLst>
              <c:ext xmlns:c16="http://schemas.microsoft.com/office/drawing/2014/chart" uri="{C3380CC4-5D6E-409C-BE32-E72D297353CC}">
                <c16:uniqueId val="{0000001E-DB0D-4F92-A753-CB153E7E80A8}"/>
              </c:ext>
            </c:extLst>
          </c:dPt>
          <c:dPt>
            <c:idx val="7"/>
            <c:bubble3D val="0"/>
            <c:extLst>
              <c:ext xmlns:c16="http://schemas.microsoft.com/office/drawing/2014/chart" uri="{C3380CC4-5D6E-409C-BE32-E72D297353CC}">
                <c16:uniqueId val="{0000001F-DB0D-4F92-A753-CB153E7E80A8}"/>
              </c:ext>
            </c:extLst>
          </c:dPt>
          <c:dPt>
            <c:idx val="8"/>
            <c:bubble3D val="0"/>
            <c:extLst>
              <c:ext xmlns:c16="http://schemas.microsoft.com/office/drawing/2014/chart" uri="{C3380CC4-5D6E-409C-BE32-E72D297353CC}">
                <c16:uniqueId val="{00000020-DB0D-4F92-A753-CB153E7E80A8}"/>
              </c:ext>
            </c:extLst>
          </c:dPt>
          <c:dLbls>
            <c:dLbl>
              <c:idx val="0"/>
              <c:layout>
                <c:manualLayout>
                  <c:x val="8.9304580508812511E-3"/>
                  <c:y val="4.578368921628119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DB0D-4F92-A753-CB153E7E80A8}"/>
                </c:ext>
              </c:extLst>
            </c:dLbl>
            <c:dLbl>
              <c:idx val="1"/>
              <c:layout>
                <c:manualLayout>
                  <c:x val="-2.5074394794953072E-2"/>
                  <c:y val="7.282713758416821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DB0D-4F92-A753-CB153E7E80A8}"/>
                </c:ext>
              </c:extLst>
            </c:dLbl>
            <c:dLbl>
              <c:idx val="2"/>
              <c:layout>
                <c:manualLayout>
                  <c:x val="-8.3848755364216446E-2"/>
                  <c:y val="4.960983436555162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DB0D-4F92-A753-CB153E7E80A8}"/>
                </c:ext>
              </c:extLst>
            </c:dLbl>
            <c:dLbl>
              <c:idx val="3"/>
              <c:layout>
                <c:manualLayout>
                  <c:x val="-7.2458332871628298E-2"/>
                  <c:y val="5.234898260645458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DB0D-4F92-A753-CB153E7E80A8}"/>
                </c:ext>
              </c:extLst>
            </c:dLbl>
            <c:dLbl>
              <c:idx val="4"/>
              <c:layout>
                <c:manualLayout>
                  <c:x val="-8.2142293544293601E-2"/>
                  <c:y val="5.13226820084271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DB0D-4F92-A753-CB153E7E80A8}"/>
                </c:ext>
              </c:extLst>
            </c:dLbl>
            <c:dLbl>
              <c:idx val="5"/>
              <c:layout>
                <c:manualLayout>
                  <c:x val="-4.0317930725903485E-2"/>
                  <c:y val="4.533934646108417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DB0D-4F92-A753-CB153E7E80A8}"/>
                </c:ext>
              </c:extLst>
            </c:dLbl>
            <c:dLbl>
              <c:idx val="6"/>
              <c:layout>
                <c:manualLayout>
                  <c:x val="-1.3917884481558803E-2"/>
                  <c:y val="5.315614617940199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DB0D-4F92-A753-CB153E7E80A8}"/>
                </c:ext>
              </c:extLst>
            </c:dLbl>
            <c:dLbl>
              <c:idx val="7"/>
              <c:layout>
                <c:manualLayout>
                  <c:x val="-1.9485038274182426E-2"/>
                  <c:y val="5.315614617940199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DB0D-4F92-A753-CB153E7E80A8}"/>
                </c:ext>
              </c:extLst>
            </c:dLbl>
            <c:dLbl>
              <c:idx val="8"/>
              <c:layout>
                <c:manualLayout>
                  <c:x val="-1.6701461377870562E-2"/>
                  <c:y val="5.315614617940195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DB0D-4F92-A753-CB153E7E80A8}"/>
                </c:ext>
              </c:extLst>
            </c:dLbl>
            <c:spPr>
              <a:solidFill>
                <a:schemeClr val="accent2">
                  <a:lumMod val="20000"/>
                  <a:lumOff val="80000"/>
                </a:schemeClr>
              </a:solidFill>
              <a:ln>
                <a:solidFill>
                  <a:srgbClr val="C00000"/>
                </a:solidFill>
              </a:ln>
            </c:spPr>
            <c:txPr>
              <a:bodyPr/>
              <a:lstStyle/>
              <a:p>
                <a:pPr>
                  <a:defRPr sz="800" b="1" i="1">
                    <a:solidFill>
                      <a:schemeClr val="accent2"/>
                    </a:solidFill>
                  </a:defRPr>
                </a:pPr>
                <a:endParaRPr lang="fr-FR"/>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6"/>
              <c:pt idx="0">
                <c:v>0</c:v>
              </c:pt>
              <c:pt idx="1">
                <c:v>0</c:v>
              </c:pt>
              <c:pt idx="2">
                <c:v>0</c:v>
              </c:pt>
              <c:pt idx="3">
                <c:v>0</c:v>
              </c:pt>
              <c:pt idx="4">
                <c:v>0</c:v>
              </c:pt>
              <c:pt idx="5">
                <c:v>0</c:v>
              </c:pt>
            </c:numLit>
          </c:cat>
          <c:val>
            <c:numRef>
              <c:f>'RESULTAT NET'!$B$14:$G$14</c:f>
              <c:numCache>
                <c:formatCode>\+0.0%;\-0.0%;General</c:formatCode>
                <c:ptCount val="6"/>
                <c:pt idx="0">
                  <c:v>-1.5506201156447075E-2</c:v>
                </c:pt>
                <c:pt idx="1">
                  <c:v>1.0014842871639784E-2</c:v>
                </c:pt>
                <c:pt idx="2">
                  <c:v>-6.8657909616939294E-3</c:v>
                </c:pt>
                <c:pt idx="3">
                  <c:v>-1.7409052224016675E-3</c:v>
                </c:pt>
                <c:pt idx="4">
                  <c:v>4.3771772541107978E-3</c:v>
                </c:pt>
                <c:pt idx="5">
                  <c:v>6.9937746391566247E-3</c:v>
                </c:pt>
              </c:numCache>
            </c:numRef>
          </c:val>
          <c:smooth val="0"/>
          <c:extLst>
            <c:ext xmlns:c16="http://schemas.microsoft.com/office/drawing/2014/chart" uri="{C3380CC4-5D6E-409C-BE32-E72D297353CC}">
              <c16:uniqueId val="{00000022-DB0D-4F92-A753-CB153E7E80A8}"/>
            </c:ext>
          </c:extLst>
        </c:ser>
        <c:dLbls>
          <c:dLblPos val="ctr"/>
          <c:showLegendKey val="0"/>
          <c:showVal val="1"/>
          <c:showCatName val="0"/>
          <c:showSerName val="0"/>
          <c:showPercent val="0"/>
          <c:showBubbleSize val="0"/>
        </c:dLbls>
        <c:marker val="1"/>
        <c:smooth val="0"/>
        <c:axId val="150922384"/>
        <c:axId val="150920424"/>
      </c:lineChart>
      <c:catAx>
        <c:axId val="150919248"/>
        <c:scaling>
          <c:orientation val="minMax"/>
        </c:scaling>
        <c:delete val="0"/>
        <c:axPos val="b"/>
        <c:numFmt formatCode="General" sourceLinked="1"/>
        <c:majorTickMark val="out"/>
        <c:minorTickMark val="none"/>
        <c:tickLblPos val="nextTo"/>
        <c:txPr>
          <a:bodyPr/>
          <a:lstStyle/>
          <a:p>
            <a:pPr>
              <a:defRPr sz="800">
                <a:solidFill>
                  <a:schemeClr val="accent1">
                    <a:lumMod val="75000"/>
                  </a:schemeClr>
                </a:solidFill>
              </a:defRPr>
            </a:pPr>
            <a:endParaRPr lang="fr-FR"/>
          </a:p>
        </c:txPr>
        <c:crossAx val="150919640"/>
        <c:crosses val="autoZero"/>
        <c:auto val="1"/>
        <c:lblAlgn val="ctr"/>
        <c:lblOffset val="100"/>
        <c:noMultiLvlLbl val="0"/>
      </c:catAx>
      <c:valAx>
        <c:axId val="150919640"/>
        <c:scaling>
          <c:orientation val="minMax"/>
          <c:max val="20000"/>
          <c:min val="0"/>
        </c:scaling>
        <c:delete val="0"/>
        <c:axPos val="l"/>
        <c:numFmt formatCode="#\ ##0.0" sourceLinked="1"/>
        <c:majorTickMark val="out"/>
        <c:minorTickMark val="none"/>
        <c:tickLblPos val="nextTo"/>
        <c:spPr>
          <a:ln>
            <a:solidFill>
              <a:schemeClr val="bg1"/>
            </a:solidFill>
          </a:ln>
        </c:spPr>
        <c:txPr>
          <a:bodyPr/>
          <a:lstStyle/>
          <a:p>
            <a:pPr>
              <a:defRPr sz="800">
                <a:solidFill>
                  <a:schemeClr val="bg1"/>
                </a:solidFill>
              </a:defRPr>
            </a:pPr>
            <a:endParaRPr lang="fr-FR"/>
          </a:p>
        </c:txPr>
        <c:crossAx val="150919248"/>
        <c:crosses val="autoZero"/>
        <c:crossBetween val="between"/>
        <c:majorUnit val="4000"/>
        <c:dispUnits>
          <c:builtInUnit val="thousands"/>
          <c:dispUnitsLbl>
            <c:layout>
              <c:manualLayout>
                <c:xMode val="edge"/>
                <c:yMode val="edge"/>
                <c:x val="6.470970620938693E-2"/>
                <c:y val="0.33338404707858404"/>
              </c:manualLayout>
            </c:layout>
            <c:tx>
              <c:rich>
                <a:bodyPr/>
                <a:lstStyle/>
                <a:p>
                  <a:pPr>
                    <a:defRPr sz="1000" b="1">
                      <a:solidFill>
                        <a:schemeClr val="accent1">
                          <a:lumMod val="75000"/>
                        </a:schemeClr>
                      </a:solidFill>
                    </a:defRPr>
                  </a:pPr>
                  <a:r>
                    <a:rPr lang="fr-FR" sz="1000"/>
                    <a:t>Milliards</a:t>
                  </a:r>
                  <a:r>
                    <a:rPr lang="fr-FR" sz="1000" baseline="0"/>
                    <a:t> </a:t>
                  </a:r>
                  <a:r>
                    <a:rPr lang="fr-FR" sz="1000"/>
                    <a:t> d'euros</a:t>
                  </a:r>
                </a:p>
              </c:rich>
            </c:tx>
          </c:dispUnitsLbl>
        </c:dispUnits>
      </c:valAx>
      <c:valAx>
        <c:axId val="150920424"/>
        <c:scaling>
          <c:orientation val="minMax"/>
          <c:max val="5.000000000000001E-2"/>
          <c:min val="-5.000000000000001E-2"/>
        </c:scaling>
        <c:delete val="0"/>
        <c:axPos val="r"/>
        <c:numFmt formatCode="\+0.0%;\-0.0%;General" sourceLinked="1"/>
        <c:majorTickMark val="out"/>
        <c:minorTickMark val="none"/>
        <c:tickLblPos val="nextTo"/>
        <c:spPr>
          <a:solidFill>
            <a:sysClr val="window" lastClr="FFFFFF"/>
          </a:solidFill>
          <a:ln>
            <a:solidFill>
              <a:schemeClr val="bg1"/>
            </a:solidFill>
          </a:ln>
        </c:spPr>
        <c:txPr>
          <a:bodyPr/>
          <a:lstStyle/>
          <a:p>
            <a:pPr>
              <a:defRPr sz="800">
                <a:solidFill>
                  <a:schemeClr val="bg1"/>
                </a:solidFill>
              </a:defRPr>
            </a:pPr>
            <a:endParaRPr lang="fr-FR"/>
          </a:p>
        </c:txPr>
        <c:crossAx val="150922384"/>
        <c:crosses val="max"/>
        <c:crossBetween val="between"/>
        <c:majorUnit val="1.0000000000000002E-2"/>
      </c:valAx>
      <c:catAx>
        <c:axId val="150922384"/>
        <c:scaling>
          <c:orientation val="minMax"/>
        </c:scaling>
        <c:delete val="1"/>
        <c:axPos val="b"/>
        <c:numFmt formatCode="General" sourceLinked="1"/>
        <c:majorTickMark val="out"/>
        <c:minorTickMark val="none"/>
        <c:tickLblPos val="nextTo"/>
        <c:crossAx val="150920424"/>
        <c:crosses val="autoZero"/>
        <c:auto val="1"/>
        <c:lblAlgn val="ctr"/>
        <c:lblOffset val="100"/>
        <c:noMultiLvlLbl val="0"/>
      </c:catAx>
    </c:plotArea>
    <c:legend>
      <c:legendPos val="b"/>
      <c:legendEntry>
        <c:idx val="2"/>
        <c:txPr>
          <a:bodyPr/>
          <a:lstStyle/>
          <a:p>
            <a:pPr>
              <a:defRPr sz="900">
                <a:solidFill>
                  <a:srgbClr val="C00000"/>
                </a:solidFill>
              </a:defRPr>
            </a:pPr>
            <a:endParaRPr lang="fr-FR"/>
          </a:p>
        </c:txPr>
      </c:legendEntry>
      <c:layout>
        <c:manualLayout>
          <c:xMode val="edge"/>
          <c:yMode val="edge"/>
          <c:x val="2.7893713033737968E-2"/>
          <c:y val="0.91604641566686695"/>
          <c:w val="0.96085794189604223"/>
          <c:h val="8.1342129509406252E-2"/>
        </c:manualLayout>
      </c:layout>
      <c:overlay val="0"/>
      <c:txPr>
        <a:bodyPr/>
        <a:lstStyle/>
        <a:p>
          <a:pPr>
            <a:defRPr sz="900">
              <a:solidFill>
                <a:schemeClr val="accent1">
                  <a:lumMod val="75000"/>
                </a:schemeClr>
              </a:solidFill>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60564466799394E-2"/>
          <c:y val="9.504264067479451E-2"/>
          <c:w val="0.80994845461239651"/>
          <c:h val="0.75447048968964381"/>
        </c:manualLayout>
      </c:layout>
      <c:barChart>
        <c:barDir val="col"/>
        <c:grouping val="clustered"/>
        <c:varyColors val="0"/>
        <c:ser>
          <c:idx val="0"/>
          <c:order val="0"/>
          <c:tx>
            <c:v>Maladie (hors IJ Amexa)</c:v>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dPt>
            <c:idx val="0"/>
            <c:invertIfNegative val="0"/>
            <c:bubble3D val="0"/>
            <c:extLst>
              <c:ext xmlns:c16="http://schemas.microsoft.com/office/drawing/2014/chart" uri="{C3380CC4-5D6E-409C-BE32-E72D297353CC}">
                <c16:uniqueId val="{00000000-0166-47F1-A0E1-B0144D0A5F0B}"/>
              </c:ext>
            </c:extLst>
          </c:dPt>
          <c:dPt>
            <c:idx val="1"/>
            <c:invertIfNegative val="0"/>
            <c:bubble3D val="0"/>
            <c:extLst>
              <c:ext xmlns:c16="http://schemas.microsoft.com/office/drawing/2014/chart" uri="{C3380CC4-5D6E-409C-BE32-E72D297353CC}">
                <c16:uniqueId val="{00000001-0166-47F1-A0E1-B0144D0A5F0B}"/>
              </c:ext>
            </c:extLst>
          </c:dPt>
          <c:dPt>
            <c:idx val="2"/>
            <c:invertIfNegative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3-0166-47F1-A0E1-B0144D0A5F0B}"/>
              </c:ext>
            </c:extLst>
          </c:dPt>
          <c:dPt>
            <c:idx val="3"/>
            <c:invertIfNegative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5-0166-47F1-A0E1-B0144D0A5F0B}"/>
              </c:ext>
            </c:extLst>
          </c:dPt>
          <c:dPt>
            <c:idx val="4"/>
            <c:invertIfNegative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7-0166-47F1-A0E1-B0144D0A5F0B}"/>
              </c:ext>
            </c:extLst>
          </c:dPt>
          <c:dPt>
            <c:idx val="5"/>
            <c:invertIfNegative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9-0166-47F1-A0E1-B0144D0A5F0B}"/>
              </c:ext>
            </c:extLst>
          </c:dPt>
          <c:dPt>
            <c:idx val="6"/>
            <c:invertIfNegative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B-0166-47F1-A0E1-B0144D0A5F0B}"/>
              </c:ext>
            </c:extLst>
          </c:dPt>
          <c:cat>
            <c:strRef>
              <c:f>CHARGES_PRODUITS!$C$50:$H$50</c:f>
              <c:strCache>
                <c:ptCount val="6"/>
                <c:pt idx="0">
                  <c:v>2024</c:v>
                </c:pt>
                <c:pt idx="1">
                  <c:v>2025(p)</c:v>
                </c:pt>
                <c:pt idx="2">
                  <c:v>2026(p)</c:v>
                </c:pt>
                <c:pt idx="3">
                  <c:v>2027(p)</c:v>
                </c:pt>
                <c:pt idx="4">
                  <c:v>2028(p)</c:v>
                </c:pt>
                <c:pt idx="5">
                  <c:v>2029(p)</c:v>
                </c:pt>
              </c:strCache>
            </c:strRef>
          </c:cat>
          <c:val>
            <c:numRef>
              <c:f>CHARGES_PRODUITS!$C$51:$H$51</c:f>
              <c:numCache>
                <c:formatCode>#\ ##0.0</c:formatCode>
                <c:ptCount val="6"/>
                <c:pt idx="0">
                  <c:v>-2.7078649584745556</c:v>
                </c:pt>
                <c:pt idx="1">
                  <c:v>1.5393670903773418</c:v>
                </c:pt>
                <c:pt idx="2">
                  <c:v>0.48582548263560577</c:v>
                </c:pt>
                <c:pt idx="3">
                  <c:v>0.75345266159463042</c:v>
                </c:pt>
                <c:pt idx="4">
                  <c:v>0.85369344907971034</c:v>
                </c:pt>
                <c:pt idx="5">
                  <c:v>1.0997351186058537</c:v>
                </c:pt>
              </c:numCache>
            </c:numRef>
          </c:val>
          <c:extLst>
            <c:ext xmlns:c16="http://schemas.microsoft.com/office/drawing/2014/chart" uri="{C3380CC4-5D6E-409C-BE32-E72D297353CC}">
              <c16:uniqueId val="{0000000C-0166-47F1-A0E1-B0144D0A5F0B}"/>
            </c:ext>
          </c:extLst>
        </c:ser>
        <c:ser>
          <c:idx val="1"/>
          <c:order val="1"/>
          <c:tx>
            <c:v>ATEXA</c:v>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dPt>
            <c:idx val="2"/>
            <c:invertIfNegative val="0"/>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E-0166-47F1-A0E1-B0144D0A5F0B}"/>
              </c:ext>
            </c:extLst>
          </c:dPt>
          <c:dPt>
            <c:idx val="3"/>
            <c:invertIfNegative val="0"/>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10-0166-47F1-A0E1-B0144D0A5F0B}"/>
              </c:ext>
            </c:extLst>
          </c:dPt>
          <c:dPt>
            <c:idx val="4"/>
            <c:invertIfNegative val="0"/>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12-0166-47F1-A0E1-B0144D0A5F0B}"/>
              </c:ext>
            </c:extLst>
          </c:dPt>
          <c:dPt>
            <c:idx val="5"/>
            <c:invertIfNegative val="0"/>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14-0166-47F1-A0E1-B0144D0A5F0B}"/>
              </c:ext>
            </c:extLst>
          </c:dPt>
          <c:dPt>
            <c:idx val="6"/>
            <c:invertIfNegative val="0"/>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16-0166-47F1-A0E1-B0144D0A5F0B}"/>
              </c:ext>
            </c:extLst>
          </c:dPt>
          <c:cat>
            <c:strRef>
              <c:f>CHARGES_PRODUITS!$C$50:$H$50</c:f>
              <c:strCache>
                <c:ptCount val="6"/>
                <c:pt idx="0">
                  <c:v>2024</c:v>
                </c:pt>
                <c:pt idx="1">
                  <c:v>2025(p)</c:v>
                </c:pt>
                <c:pt idx="2">
                  <c:v>2026(p)</c:v>
                </c:pt>
                <c:pt idx="3">
                  <c:v>2027(p)</c:v>
                </c:pt>
                <c:pt idx="4">
                  <c:v>2028(p)</c:v>
                </c:pt>
                <c:pt idx="5">
                  <c:v>2029(p)</c:v>
                </c:pt>
              </c:strCache>
            </c:strRef>
          </c:cat>
          <c:val>
            <c:numRef>
              <c:f>CHARGES_PRODUITS!$C$52:$H$52</c:f>
              <c:numCache>
                <c:formatCode>#\ ##0.0</c:formatCode>
                <c:ptCount val="6"/>
                <c:pt idx="0">
                  <c:v>0.34088265538605744</c:v>
                </c:pt>
                <c:pt idx="1">
                  <c:v>-0.37214204605674817</c:v>
                </c:pt>
                <c:pt idx="2">
                  <c:v>0.10672492015260722</c:v>
                </c:pt>
                <c:pt idx="3">
                  <c:v>-0.10410558396393083</c:v>
                </c:pt>
                <c:pt idx="4">
                  <c:v>5.557091896055464E-2</c:v>
                </c:pt>
                <c:pt idx="5">
                  <c:v>6.2098202999392678E-2</c:v>
                </c:pt>
              </c:numCache>
            </c:numRef>
          </c:val>
          <c:extLst>
            <c:ext xmlns:c16="http://schemas.microsoft.com/office/drawing/2014/chart" uri="{C3380CC4-5D6E-409C-BE32-E72D297353CC}">
              <c16:uniqueId val="{00000017-0166-47F1-A0E1-B0144D0A5F0B}"/>
            </c:ext>
          </c:extLst>
        </c:ser>
        <c:ser>
          <c:idx val="2"/>
          <c:order val="2"/>
          <c:tx>
            <c:v>Famille</c:v>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dPt>
            <c:idx val="2"/>
            <c:invertIfNegative val="0"/>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19-0166-47F1-A0E1-B0144D0A5F0B}"/>
              </c:ext>
            </c:extLst>
          </c:dPt>
          <c:dPt>
            <c:idx val="3"/>
            <c:invertIfNegative val="0"/>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1B-0166-47F1-A0E1-B0144D0A5F0B}"/>
              </c:ext>
            </c:extLst>
          </c:dPt>
          <c:dPt>
            <c:idx val="4"/>
            <c:invertIfNegative val="0"/>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1D-0166-47F1-A0E1-B0144D0A5F0B}"/>
              </c:ext>
            </c:extLst>
          </c:dPt>
          <c:dPt>
            <c:idx val="5"/>
            <c:invertIfNegative val="0"/>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1F-0166-47F1-A0E1-B0144D0A5F0B}"/>
              </c:ext>
            </c:extLst>
          </c:dPt>
          <c:dPt>
            <c:idx val="6"/>
            <c:invertIfNegative val="0"/>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21-0166-47F1-A0E1-B0144D0A5F0B}"/>
              </c:ext>
            </c:extLst>
          </c:dPt>
          <c:cat>
            <c:strRef>
              <c:f>CHARGES_PRODUITS!$C$50:$H$50</c:f>
              <c:strCache>
                <c:ptCount val="6"/>
                <c:pt idx="0">
                  <c:v>2024</c:v>
                </c:pt>
                <c:pt idx="1">
                  <c:v>2025(p)</c:v>
                </c:pt>
                <c:pt idx="2">
                  <c:v>2026(p)</c:v>
                </c:pt>
                <c:pt idx="3">
                  <c:v>2027(p)</c:v>
                </c:pt>
                <c:pt idx="4">
                  <c:v>2028(p)</c:v>
                </c:pt>
                <c:pt idx="5">
                  <c:v>2029(p)</c:v>
                </c:pt>
              </c:strCache>
            </c:strRef>
          </c:cat>
          <c:val>
            <c:numRef>
              <c:f>CHARGES_PRODUITS!$C$53:$H$53</c:f>
              <c:numCache>
                <c:formatCode>#\ ##0.0</c:formatCode>
                <c:ptCount val="6"/>
                <c:pt idx="0">
                  <c:v>-0.68783522072680425</c:v>
                </c:pt>
                <c:pt idx="1">
                  <c:v>-0.16095305478732932</c:v>
                </c:pt>
                <c:pt idx="2">
                  <c:v>-6.1069143677149572E-3</c:v>
                </c:pt>
                <c:pt idx="3">
                  <c:v>3.6273829032872173E-3</c:v>
                </c:pt>
                <c:pt idx="4">
                  <c:v>3.3034253401736005E-2</c:v>
                </c:pt>
                <c:pt idx="5">
                  <c:v>3.9860448913749208E-2</c:v>
                </c:pt>
              </c:numCache>
            </c:numRef>
          </c:val>
          <c:extLst>
            <c:ext xmlns:c16="http://schemas.microsoft.com/office/drawing/2014/chart" uri="{C3380CC4-5D6E-409C-BE32-E72D297353CC}">
              <c16:uniqueId val="{00000022-0166-47F1-A0E1-B0144D0A5F0B}"/>
            </c:ext>
          </c:extLst>
        </c:ser>
        <c:ser>
          <c:idx val="3"/>
          <c:order val="3"/>
          <c:tx>
            <c:v>Retraite</c:v>
          </c:tx>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dPt>
            <c:idx val="2"/>
            <c:invertIfNegative val="0"/>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24-0166-47F1-A0E1-B0144D0A5F0B}"/>
              </c:ext>
            </c:extLst>
          </c:dPt>
          <c:dPt>
            <c:idx val="3"/>
            <c:invertIfNegative val="0"/>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26-0166-47F1-A0E1-B0144D0A5F0B}"/>
              </c:ext>
            </c:extLst>
          </c:dPt>
          <c:dPt>
            <c:idx val="4"/>
            <c:invertIfNegative val="0"/>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28-0166-47F1-A0E1-B0144D0A5F0B}"/>
              </c:ext>
            </c:extLst>
          </c:dPt>
          <c:dPt>
            <c:idx val="5"/>
            <c:invertIfNegative val="0"/>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2A-0166-47F1-A0E1-B0144D0A5F0B}"/>
              </c:ext>
            </c:extLst>
          </c:dPt>
          <c:dPt>
            <c:idx val="6"/>
            <c:invertIfNegative val="0"/>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2C-0166-47F1-A0E1-B0144D0A5F0B}"/>
              </c:ext>
            </c:extLst>
          </c:dPt>
          <c:cat>
            <c:strRef>
              <c:f>CHARGES_PRODUITS!$C$50:$H$50</c:f>
              <c:strCache>
                <c:ptCount val="6"/>
                <c:pt idx="0">
                  <c:v>2024</c:v>
                </c:pt>
                <c:pt idx="1">
                  <c:v>2025(p)</c:v>
                </c:pt>
                <c:pt idx="2">
                  <c:v>2026(p)</c:v>
                </c:pt>
                <c:pt idx="3">
                  <c:v>2027(p)</c:v>
                </c:pt>
                <c:pt idx="4">
                  <c:v>2028(p)</c:v>
                </c:pt>
                <c:pt idx="5">
                  <c:v>2029(p)</c:v>
                </c:pt>
              </c:strCache>
            </c:strRef>
          </c:cat>
          <c:val>
            <c:numRef>
              <c:f>CHARGES_PRODUITS!$C$54:$H$54</c:f>
              <c:numCache>
                <c:formatCode>#\ ##0.0</c:formatCode>
                <c:ptCount val="6"/>
                <c:pt idx="0">
                  <c:v>0.91946003591465275</c:v>
                </c:pt>
                <c:pt idx="1">
                  <c:v>-0.54068339693861922</c:v>
                </c:pt>
                <c:pt idx="2">
                  <c:v>-1.4239169053959018</c:v>
                </c:pt>
                <c:pt idx="3">
                  <c:v>-0.74474187973589423</c:v>
                </c:pt>
                <c:pt idx="4">
                  <c:v>-0.46625275846466829</c:v>
                </c:pt>
                <c:pt idx="5">
                  <c:v>-0.50153795881580077</c:v>
                </c:pt>
              </c:numCache>
            </c:numRef>
          </c:val>
          <c:extLst>
            <c:ext xmlns:c16="http://schemas.microsoft.com/office/drawing/2014/chart" uri="{C3380CC4-5D6E-409C-BE32-E72D297353CC}">
              <c16:uniqueId val="{0000002D-0166-47F1-A0E1-B0144D0A5F0B}"/>
            </c:ext>
          </c:extLst>
        </c:ser>
        <c:ser>
          <c:idx val="4"/>
          <c:order val="4"/>
          <c:tx>
            <c:v>RCO</c:v>
          </c:tx>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f>CHARGES_PRODUITS!$C$50:$H$50</c:f>
              <c:strCache>
                <c:ptCount val="6"/>
                <c:pt idx="0">
                  <c:v>2024</c:v>
                </c:pt>
                <c:pt idx="1">
                  <c:v>2025(p)</c:v>
                </c:pt>
                <c:pt idx="2">
                  <c:v>2026(p)</c:v>
                </c:pt>
                <c:pt idx="3">
                  <c:v>2027(p)</c:v>
                </c:pt>
                <c:pt idx="4">
                  <c:v>2028(p)</c:v>
                </c:pt>
                <c:pt idx="5">
                  <c:v>2029(p)</c:v>
                </c:pt>
              </c:strCache>
            </c:strRef>
          </c:cat>
          <c:val>
            <c:numRef>
              <c:f>CHARGES_PRODUITS!$C$56:$H$56</c:f>
              <c:numCache>
                <c:formatCode>#\ ##0.0</c:formatCode>
                <c:ptCount val="6"/>
                <c:pt idx="0">
                  <c:v>0.52652923458417389</c:v>
                </c:pt>
                <c:pt idx="1">
                  <c:v>0.50716644933614652</c:v>
                </c:pt>
                <c:pt idx="2">
                  <c:v>0.15183906868536132</c:v>
                </c:pt>
                <c:pt idx="3">
                  <c:v>-7.9115657705806613E-2</c:v>
                </c:pt>
                <c:pt idx="4">
                  <c:v>-3.9699554826150667E-2</c:v>
                </c:pt>
                <c:pt idx="5">
                  <c:v>-4.5662919452724039E-3</c:v>
                </c:pt>
              </c:numCache>
            </c:numRef>
          </c:val>
          <c:extLst>
            <c:ext xmlns:c16="http://schemas.microsoft.com/office/drawing/2014/chart" uri="{C3380CC4-5D6E-409C-BE32-E72D297353CC}">
              <c16:uniqueId val="{0000002E-0166-47F1-A0E1-B0144D0A5F0B}"/>
            </c:ext>
          </c:extLst>
        </c:ser>
        <c:dLbls>
          <c:showLegendKey val="0"/>
          <c:showVal val="0"/>
          <c:showCatName val="0"/>
          <c:showSerName val="0"/>
          <c:showPercent val="0"/>
          <c:showBubbleSize val="0"/>
        </c:dLbls>
        <c:gapWidth val="247"/>
        <c:axId val="433531072"/>
        <c:axId val="433534600"/>
      </c:barChart>
      <c:lineChart>
        <c:grouping val="standard"/>
        <c:varyColors val="0"/>
        <c:ser>
          <c:idx val="5"/>
          <c:order val="5"/>
          <c:tx>
            <c:v>Evolution des dépenses totales</c:v>
          </c:tx>
          <c:spPr>
            <a:ln w="31750" cap="rnd">
              <a:solidFill>
                <a:schemeClr val="accent5">
                  <a:lumMod val="60000"/>
                </a:schemeClr>
              </a:solidFill>
              <a:round/>
            </a:ln>
            <a:effectLst>
              <a:outerShdw blurRad="40000" dist="23000" dir="5400000" rotWithShape="0">
                <a:srgbClr val="000000">
                  <a:alpha val="35000"/>
                </a:srgbClr>
              </a:outerShdw>
            </a:effectLst>
          </c:spPr>
          <c:marker>
            <c:symbol val="circle"/>
            <c:size val="6"/>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dPt>
            <c:idx val="2"/>
            <c:marker>
              <c:symbol val="circle"/>
              <c:size val="6"/>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bubble3D val="0"/>
            <c:extLst>
              <c:ext xmlns:c16="http://schemas.microsoft.com/office/drawing/2014/chart" uri="{C3380CC4-5D6E-409C-BE32-E72D297353CC}">
                <c16:uniqueId val="{00000030-0166-47F1-A0E1-B0144D0A5F0B}"/>
              </c:ext>
            </c:extLst>
          </c:dPt>
          <c:dPt>
            <c:idx val="3"/>
            <c:marker>
              <c:symbol val="circle"/>
              <c:size val="6"/>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bubble3D val="0"/>
            <c:extLst>
              <c:ext xmlns:c16="http://schemas.microsoft.com/office/drawing/2014/chart" uri="{C3380CC4-5D6E-409C-BE32-E72D297353CC}">
                <c16:uniqueId val="{00000032-0166-47F1-A0E1-B0144D0A5F0B}"/>
              </c:ext>
            </c:extLst>
          </c:dPt>
          <c:dPt>
            <c:idx val="4"/>
            <c:marker>
              <c:symbol val="circle"/>
              <c:size val="6"/>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bubble3D val="0"/>
            <c:extLst>
              <c:ext xmlns:c16="http://schemas.microsoft.com/office/drawing/2014/chart" uri="{C3380CC4-5D6E-409C-BE32-E72D297353CC}">
                <c16:uniqueId val="{00000034-0166-47F1-A0E1-B0144D0A5F0B}"/>
              </c:ext>
            </c:extLst>
          </c:dPt>
          <c:dPt>
            <c:idx val="5"/>
            <c:marker>
              <c:symbol val="circle"/>
              <c:size val="6"/>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bubble3D val="0"/>
            <c:extLst>
              <c:ext xmlns:c16="http://schemas.microsoft.com/office/drawing/2014/chart" uri="{C3380CC4-5D6E-409C-BE32-E72D297353CC}">
                <c16:uniqueId val="{00000036-0166-47F1-A0E1-B0144D0A5F0B}"/>
              </c:ext>
            </c:extLst>
          </c:dPt>
          <c:dLbls>
            <c:dLbl>
              <c:idx val="0"/>
              <c:layout>
                <c:manualLayout>
                  <c:x val="-2.1771400296882751E-2"/>
                  <c:y val="3.41448026412483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0166-47F1-A0E1-B0144D0A5F0B}"/>
                </c:ext>
              </c:extLst>
            </c:dLbl>
            <c:dLbl>
              <c:idx val="1"/>
              <c:layout>
                <c:manualLayout>
                  <c:x val="-3.9584364176150459E-2"/>
                  <c:y val="-4.5526403521664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0166-47F1-A0E1-B0144D0A5F0B}"/>
                </c:ext>
              </c:extLst>
            </c:dLbl>
            <c:dLbl>
              <c:idx val="2"/>
              <c:layout>
                <c:manualLayout>
                  <c:x val="-7.9168728352300918E-2"/>
                  <c:y val="3.793866960138706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0166-47F1-A0E1-B0144D0A5F0B}"/>
                </c:ext>
              </c:extLst>
            </c:dLbl>
            <c:dLbl>
              <c:idx val="3"/>
              <c:layout>
                <c:manualLayout>
                  <c:x val="-6.7293419099455715E-2"/>
                  <c:y val="-5.31141374419419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0166-47F1-A0E1-B0144D0A5F0B}"/>
                </c:ext>
              </c:extLst>
            </c:dLbl>
            <c:dLbl>
              <c:idx val="4"/>
              <c:layout>
                <c:manualLayout>
                  <c:x val="-3.7605145967343045E-2"/>
                  <c:y val="-4.93202704818031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0166-47F1-A0E1-B0144D0A5F0B}"/>
                </c:ext>
              </c:extLst>
            </c:dLbl>
            <c:dLbl>
              <c:idx val="5"/>
              <c:layout>
                <c:manualLayout>
                  <c:x val="-2.5729836714497772E-2"/>
                  <c:y val="-4.17325365615257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0166-47F1-A0E1-B0144D0A5F0B}"/>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numLit>
              <c:formatCode>General</c:formatCode>
              <c:ptCount val="6"/>
              <c:pt idx="0">
                <c:v>0</c:v>
              </c:pt>
              <c:pt idx="1">
                <c:v>0</c:v>
              </c:pt>
              <c:pt idx="2">
                <c:v>0</c:v>
              </c:pt>
              <c:pt idx="3">
                <c:v>0</c:v>
              </c:pt>
              <c:pt idx="4">
                <c:v>0</c:v>
              </c:pt>
              <c:pt idx="5">
                <c:v>0</c:v>
              </c:pt>
            </c:numLit>
          </c:cat>
          <c:val>
            <c:numRef>
              <c:f>CHARGES_PRODUITS!$C$31:$H$31</c:f>
              <c:numCache>
                <c:formatCode>0.0%</c:formatCode>
                <c:ptCount val="6"/>
                <c:pt idx="0">
                  <c:v>-1.5506201156447297E-2</c:v>
                </c:pt>
                <c:pt idx="1">
                  <c:v>1.0014842871639784E-2</c:v>
                </c:pt>
                <c:pt idx="2">
                  <c:v>-6.8657909616939294E-3</c:v>
                </c:pt>
                <c:pt idx="3">
                  <c:v>-1.7409052224018895E-3</c:v>
                </c:pt>
                <c:pt idx="4">
                  <c:v>4.3771772541110199E-3</c:v>
                </c:pt>
                <c:pt idx="5">
                  <c:v>6.9937746391566247E-3</c:v>
                </c:pt>
              </c:numCache>
            </c:numRef>
          </c:val>
          <c:smooth val="0"/>
          <c:extLst>
            <c:ext xmlns:c16="http://schemas.microsoft.com/office/drawing/2014/chart" uri="{C3380CC4-5D6E-409C-BE32-E72D297353CC}">
              <c16:uniqueId val="{00000039-0166-47F1-A0E1-B0144D0A5F0B}"/>
            </c:ext>
          </c:extLst>
        </c:ser>
        <c:dLbls>
          <c:showLegendKey val="0"/>
          <c:showVal val="0"/>
          <c:showCatName val="0"/>
          <c:showSerName val="0"/>
          <c:showPercent val="0"/>
          <c:showBubbleSize val="0"/>
        </c:dLbls>
        <c:marker val="1"/>
        <c:smooth val="0"/>
        <c:axId val="433533032"/>
        <c:axId val="433532640"/>
      </c:lineChart>
      <c:catAx>
        <c:axId val="433531072"/>
        <c:scaling>
          <c:orientation val="minMax"/>
        </c:scaling>
        <c:delete val="0"/>
        <c:axPos val="b"/>
        <c:numFmt formatCode="General" sourceLinked="1"/>
        <c:majorTickMark val="none"/>
        <c:minorTickMark val="none"/>
        <c:tickLblPos val="high"/>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crossAx val="433534600"/>
        <c:crosses val="autoZero"/>
        <c:auto val="1"/>
        <c:lblAlgn val="ctr"/>
        <c:lblOffset val="100"/>
        <c:noMultiLvlLbl val="0"/>
      </c:catAx>
      <c:valAx>
        <c:axId val="433534600"/>
        <c:scaling>
          <c:orientation val="minMax"/>
          <c:min val="-3"/>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fr-FR"/>
                  <a:t>Contribution à l'évolution (en points)</a:t>
                </a:r>
              </a:p>
            </c:rich>
          </c:tx>
          <c:layout>
            <c:manualLayout>
              <c:xMode val="edge"/>
              <c:yMode val="edge"/>
              <c:x val="1.7245068512898039E-2"/>
              <c:y val="0.19942596104325963"/>
            </c:manualLayout>
          </c:layout>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fr-FR"/>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crossAx val="433531072"/>
        <c:crosses val="autoZero"/>
        <c:crossBetween val="between"/>
        <c:majorUnit val="0.5"/>
      </c:valAx>
      <c:valAx>
        <c:axId val="433532640"/>
        <c:scaling>
          <c:orientation val="minMax"/>
          <c:max val="2.0000000000000004E-2"/>
          <c:min val="-2.0000000000000004E-2"/>
        </c:scaling>
        <c:delete val="0"/>
        <c:axPos val="r"/>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fr-FR"/>
                  <a:t>Evolution en %</a:t>
                </a:r>
              </a:p>
            </c:rich>
          </c:tx>
          <c:layout>
            <c:manualLayout>
              <c:xMode val="edge"/>
              <c:yMode val="edge"/>
              <c:x val="0.96299656753692531"/>
              <c:y val="0.3718434728161964"/>
            </c:manualLayout>
          </c:layout>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fr-FR"/>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crossAx val="433533032"/>
        <c:crosses val="max"/>
        <c:crossBetween val="between"/>
        <c:majorUnit val="1.0000000000000002E-2"/>
      </c:valAx>
      <c:catAx>
        <c:axId val="433533032"/>
        <c:scaling>
          <c:orientation val="minMax"/>
        </c:scaling>
        <c:delete val="1"/>
        <c:axPos val="b"/>
        <c:numFmt formatCode="General" sourceLinked="1"/>
        <c:majorTickMark val="none"/>
        <c:minorTickMark val="none"/>
        <c:tickLblPos val="nextTo"/>
        <c:crossAx val="433532640"/>
        <c:crosses val="autoZero"/>
        <c:auto val="1"/>
        <c:lblAlgn val="ctr"/>
        <c:lblOffset val="100"/>
        <c:noMultiLvlLbl val="0"/>
      </c:catAx>
      <c:spPr>
        <a:noFill/>
        <a:ln>
          <a:noFill/>
        </a:ln>
        <a:effectLst/>
      </c:spPr>
    </c:plotArea>
    <c:legend>
      <c:legendPos val="b"/>
      <c:legendEntry>
        <c:idx val="5"/>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914497405169156E-2"/>
          <c:y val="8.6206643524398163E-2"/>
          <c:w val="0.81139884566871023"/>
          <c:h val="0.73936386983885083"/>
        </c:manualLayout>
      </c:layout>
      <c:barChart>
        <c:barDir val="col"/>
        <c:grouping val="clustered"/>
        <c:varyColors val="0"/>
        <c:ser>
          <c:idx val="0"/>
          <c:order val="0"/>
          <c:tx>
            <c:v>Maladie (hors IJ Amexa)</c:v>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dPt>
            <c:idx val="0"/>
            <c:invertIfNegative val="0"/>
            <c:bubble3D val="0"/>
            <c:extLst>
              <c:ext xmlns:c16="http://schemas.microsoft.com/office/drawing/2014/chart" uri="{C3380CC4-5D6E-409C-BE32-E72D297353CC}">
                <c16:uniqueId val="{00000000-DF81-4705-9C0D-39F68169DA25}"/>
              </c:ext>
            </c:extLst>
          </c:dPt>
          <c:dPt>
            <c:idx val="1"/>
            <c:invertIfNegative val="0"/>
            <c:bubble3D val="0"/>
            <c:extLst>
              <c:ext xmlns:c16="http://schemas.microsoft.com/office/drawing/2014/chart" uri="{C3380CC4-5D6E-409C-BE32-E72D297353CC}">
                <c16:uniqueId val="{00000001-DF81-4705-9C0D-39F68169DA25}"/>
              </c:ext>
            </c:extLst>
          </c:dPt>
          <c:dPt>
            <c:idx val="2"/>
            <c:invertIfNegative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3-DF81-4705-9C0D-39F68169DA25}"/>
              </c:ext>
            </c:extLst>
          </c:dPt>
          <c:dPt>
            <c:idx val="3"/>
            <c:invertIfNegative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5-DF81-4705-9C0D-39F68169DA25}"/>
              </c:ext>
            </c:extLst>
          </c:dPt>
          <c:dPt>
            <c:idx val="4"/>
            <c:invertIfNegative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7-DF81-4705-9C0D-39F68169DA25}"/>
              </c:ext>
            </c:extLst>
          </c:dPt>
          <c:dPt>
            <c:idx val="5"/>
            <c:invertIfNegative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9-DF81-4705-9C0D-39F68169DA25}"/>
              </c:ext>
            </c:extLst>
          </c:dPt>
          <c:dPt>
            <c:idx val="6"/>
            <c:invertIfNegative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B-DF81-4705-9C0D-39F68169DA25}"/>
              </c:ext>
            </c:extLst>
          </c:dPt>
          <c:cat>
            <c:strRef>
              <c:f>CHARGES_PRODUITS!$C$50:$H$50</c:f>
              <c:strCache>
                <c:ptCount val="6"/>
                <c:pt idx="0">
                  <c:v>2024</c:v>
                </c:pt>
                <c:pt idx="1">
                  <c:v>2025(p)</c:v>
                </c:pt>
                <c:pt idx="2">
                  <c:v>2026(p)</c:v>
                </c:pt>
                <c:pt idx="3">
                  <c:v>2027(p)</c:v>
                </c:pt>
                <c:pt idx="4">
                  <c:v>2028(p)</c:v>
                </c:pt>
                <c:pt idx="5">
                  <c:v>2029(p)</c:v>
                </c:pt>
              </c:strCache>
            </c:strRef>
          </c:cat>
          <c:val>
            <c:numRef>
              <c:f>CHARGES_PRODUITS!$C$59:$H$59</c:f>
              <c:numCache>
                <c:formatCode>#\ ##0.0</c:formatCode>
                <c:ptCount val="6"/>
                <c:pt idx="0">
                  <c:v>-2.6916201504352184</c:v>
                </c:pt>
                <c:pt idx="1">
                  <c:v>1.5301324832347938</c:v>
                </c:pt>
                <c:pt idx="2">
                  <c:v>0.47903002863706579</c:v>
                </c:pt>
                <c:pt idx="3">
                  <c:v>0.73912216117203366</c:v>
                </c:pt>
                <c:pt idx="4">
                  <c:v>0.83860209424395737</c:v>
                </c:pt>
                <c:pt idx="5">
                  <c:v>1.0812896235113461</c:v>
                </c:pt>
              </c:numCache>
            </c:numRef>
          </c:val>
          <c:extLst>
            <c:ext xmlns:c16="http://schemas.microsoft.com/office/drawing/2014/chart" uri="{C3380CC4-5D6E-409C-BE32-E72D297353CC}">
              <c16:uniqueId val="{0000000C-DF81-4705-9C0D-39F68169DA25}"/>
            </c:ext>
          </c:extLst>
        </c:ser>
        <c:ser>
          <c:idx val="1"/>
          <c:order val="1"/>
          <c:tx>
            <c:v>ATEXA</c:v>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dPt>
            <c:idx val="2"/>
            <c:invertIfNegative val="0"/>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E-DF81-4705-9C0D-39F68169DA25}"/>
              </c:ext>
            </c:extLst>
          </c:dPt>
          <c:dPt>
            <c:idx val="3"/>
            <c:invertIfNegative val="0"/>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10-DF81-4705-9C0D-39F68169DA25}"/>
              </c:ext>
            </c:extLst>
          </c:dPt>
          <c:dPt>
            <c:idx val="4"/>
            <c:invertIfNegative val="0"/>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12-DF81-4705-9C0D-39F68169DA25}"/>
              </c:ext>
            </c:extLst>
          </c:dPt>
          <c:dPt>
            <c:idx val="5"/>
            <c:invertIfNegative val="0"/>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14-DF81-4705-9C0D-39F68169DA25}"/>
              </c:ext>
            </c:extLst>
          </c:dPt>
          <c:dPt>
            <c:idx val="6"/>
            <c:invertIfNegative val="0"/>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16-DF81-4705-9C0D-39F68169DA25}"/>
              </c:ext>
            </c:extLst>
          </c:dPt>
          <c:cat>
            <c:strRef>
              <c:f>CHARGES_PRODUITS!$C$50:$H$50</c:f>
              <c:strCache>
                <c:ptCount val="6"/>
                <c:pt idx="0">
                  <c:v>2024</c:v>
                </c:pt>
                <c:pt idx="1">
                  <c:v>2025(p)</c:v>
                </c:pt>
                <c:pt idx="2">
                  <c:v>2026(p)</c:v>
                </c:pt>
                <c:pt idx="3">
                  <c:v>2027(p)</c:v>
                </c:pt>
                <c:pt idx="4">
                  <c:v>2028(p)</c:v>
                </c:pt>
                <c:pt idx="5">
                  <c:v>2029(p)</c:v>
                </c:pt>
              </c:strCache>
            </c:strRef>
          </c:cat>
          <c:val>
            <c:numRef>
              <c:f>CHARGES_PRODUITS!$C$60:$H$60</c:f>
              <c:numCache>
                <c:formatCode>#\ ##0.0</c:formatCode>
                <c:ptCount val="6"/>
                <c:pt idx="0">
                  <c:v>0.33745493140991151</c:v>
                </c:pt>
                <c:pt idx="1">
                  <c:v>-0.12710363145859396</c:v>
                </c:pt>
                <c:pt idx="2">
                  <c:v>-8.0987154208980214E-2</c:v>
                </c:pt>
                <c:pt idx="3">
                  <c:v>-7.9139619231581193E-2</c:v>
                </c:pt>
                <c:pt idx="4">
                  <c:v>-4.0109240359477057E-2</c:v>
                </c:pt>
                <c:pt idx="5">
                  <c:v>-4.9040671772602309E-2</c:v>
                </c:pt>
              </c:numCache>
            </c:numRef>
          </c:val>
          <c:extLst>
            <c:ext xmlns:c16="http://schemas.microsoft.com/office/drawing/2014/chart" uri="{C3380CC4-5D6E-409C-BE32-E72D297353CC}">
              <c16:uniqueId val="{00000017-DF81-4705-9C0D-39F68169DA25}"/>
            </c:ext>
          </c:extLst>
        </c:ser>
        <c:ser>
          <c:idx val="2"/>
          <c:order val="2"/>
          <c:tx>
            <c:v>Famille</c:v>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dPt>
            <c:idx val="2"/>
            <c:invertIfNegative val="0"/>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19-DF81-4705-9C0D-39F68169DA25}"/>
              </c:ext>
            </c:extLst>
          </c:dPt>
          <c:dPt>
            <c:idx val="3"/>
            <c:invertIfNegative val="0"/>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1B-DF81-4705-9C0D-39F68169DA25}"/>
              </c:ext>
            </c:extLst>
          </c:dPt>
          <c:dPt>
            <c:idx val="4"/>
            <c:invertIfNegative val="0"/>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1D-DF81-4705-9C0D-39F68169DA25}"/>
              </c:ext>
            </c:extLst>
          </c:dPt>
          <c:dPt>
            <c:idx val="5"/>
            <c:invertIfNegative val="0"/>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1F-DF81-4705-9C0D-39F68169DA25}"/>
              </c:ext>
            </c:extLst>
          </c:dPt>
          <c:dPt>
            <c:idx val="6"/>
            <c:invertIfNegative val="0"/>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21-DF81-4705-9C0D-39F68169DA25}"/>
              </c:ext>
            </c:extLst>
          </c:dPt>
          <c:cat>
            <c:strRef>
              <c:f>CHARGES_PRODUITS!$C$50:$H$50</c:f>
              <c:strCache>
                <c:ptCount val="6"/>
                <c:pt idx="0">
                  <c:v>2024</c:v>
                </c:pt>
                <c:pt idx="1">
                  <c:v>2025(p)</c:v>
                </c:pt>
                <c:pt idx="2">
                  <c:v>2026(p)</c:v>
                </c:pt>
                <c:pt idx="3">
                  <c:v>2027(p)</c:v>
                </c:pt>
                <c:pt idx="4">
                  <c:v>2028(p)</c:v>
                </c:pt>
                <c:pt idx="5">
                  <c:v>2029(p)</c:v>
                </c:pt>
              </c:strCache>
            </c:strRef>
          </c:cat>
          <c:val>
            <c:numRef>
              <c:f>CHARGES_PRODUITS!$C$61:$H$61</c:f>
              <c:numCache>
                <c:formatCode>#\ ##0.0</c:formatCode>
                <c:ptCount val="6"/>
                <c:pt idx="0">
                  <c:v>-0.68370892227471503</c:v>
                </c:pt>
                <c:pt idx="1">
                  <c:v>-0.15998750327031697</c:v>
                </c:pt>
                <c:pt idx="2">
                  <c:v>-6.0214942793463105E-3</c:v>
                </c:pt>
                <c:pt idx="3">
                  <c:v>3.558390895058776E-3</c:v>
                </c:pt>
                <c:pt idx="4">
                  <c:v>3.2450283078012419E-2</c:v>
                </c:pt>
                <c:pt idx="5">
                  <c:v>3.9191882726797633E-2</c:v>
                </c:pt>
              </c:numCache>
            </c:numRef>
          </c:val>
          <c:extLst>
            <c:ext xmlns:c16="http://schemas.microsoft.com/office/drawing/2014/chart" uri="{C3380CC4-5D6E-409C-BE32-E72D297353CC}">
              <c16:uniqueId val="{00000022-DF81-4705-9C0D-39F68169DA25}"/>
            </c:ext>
          </c:extLst>
        </c:ser>
        <c:ser>
          <c:idx val="3"/>
          <c:order val="3"/>
          <c:tx>
            <c:v>Retraite</c:v>
          </c:tx>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dPt>
            <c:idx val="2"/>
            <c:invertIfNegative val="0"/>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24-DF81-4705-9C0D-39F68169DA25}"/>
              </c:ext>
            </c:extLst>
          </c:dPt>
          <c:dPt>
            <c:idx val="3"/>
            <c:invertIfNegative val="0"/>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26-DF81-4705-9C0D-39F68169DA25}"/>
              </c:ext>
            </c:extLst>
          </c:dPt>
          <c:dPt>
            <c:idx val="4"/>
            <c:invertIfNegative val="0"/>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28-DF81-4705-9C0D-39F68169DA25}"/>
              </c:ext>
            </c:extLst>
          </c:dPt>
          <c:dPt>
            <c:idx val="5"/>
            <c:invertIfNegative val="0"/>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2A-DF81-4705-9C0D-39F68169DA25}"/>
              </c:ext>
            </c:extLst>
          </c:dPt>
          <c:dPt>
            <c:idx val="6"/>
            <c:invertIfNegative val="0"/>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2C-DF81-4705-9C0D-39F68169DA25}"/>
              </c:ext>
            </c:extLst>
          </c:dPt>
          <c:cat>
            <c:strRef>
              <c:f>CHARGES_PRODUITS!$C$50:$H$50</c:f>
              <c:strCache>
                <c:ptCount val="6"/>
                <c:pt idx="0">
                  <c:v>2024</c:v>
                </c:pt>
                <c:pt idx="1">
                  <c:v>2025(p)</c:v>
                </c:pt>
                <c:pt idx="2">
                  <c:v>2026(p)</c:v>
                </c:pt>
                <c:pt idx="3">
                  <c:v>2027(p)</c:v>
                </c:pt>
                <c:pt idx="4">
                  <c:v>2028(p)</c:v>
                </c:pt>
                <c:pt idx="5">
                  <c:v>2029(p)</c:v>
                </c:pt>
              </c:strCache>
            </c:strRef>
          </c:cat>
          <c:val>
            <c:numRef>
              <c:f>CHARGES_PRODUITS!$C$62:$H$62</c:f>
              <c:numCache>
                <c:formatCode>#\ ##0.0</c:formatCode>
                <c:ptCount val="6"/>
                <c:pt idx="0">
                  <c:v>0.44043864405379707</c:v>
                </c:pt>
                <c:pt idx="1">
                  <c:v>0.26343702265962615</c:v>
                </c:pt>
                <c:pt idx="2">
                  <c:v>-0.65206178788729752</c:v>
                </c:pt>
                <c:pt idx="3">
                  <c:v>-1.501420711496837</c:v>
                </c:pt>
                <c:pt idx="4">
                  <c:v>-0.30094419021654223</c:v>
                </c:pt>
                <c:pt idx="5">
                  <c:v>-3.7241573152420451E-2</c:v>
                </c:pt>
              </c:numCache>
            </c:numRef>
          </c:val>
          <c:extLst>
            <c:ext xmlns:c16="http://schemas.microsoft.com/office/drawing/2014/chart" uri="{C3380CC4-5D6E-409C-BE32-E72D297353CC}">
              <c16:uniqueId val="{0000002D-DF81-4705-9C0D-39F68169DA25}"/>
            </c:ext>
          </c:extLst>
        </c:ser>
        <c:ser>
          <c:idx val="4"/>
          <c:order val="5"/>
          <c:tx>
            <c:v>RCO</c:v>
          </c:tx>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f>CHARGES_PRODUITS!$C$50:$H$50</c:f>
              <c:strCache>
                <c:ptCount val="6"/>
                <c:pt idx="0">
                  <c:v>2024</c:v>
                </c:pt>
                <c:pt idx="1">
                  <c:v>2025(p)</c:v>
                </c:pt>
                <c:pt idx="2">
                  <c:v>2026(p)</c:v>
                </c:pt>
                <c:pt idx="3">
                  <c:v>2027(p)</c:v>
                </c:pt>
                <c:pt idx="4">
                  <c:v>2028(p)</c:v>
                </c:pt>
                <c:pt idx="5">
                  <c:v>2029(p)</c:v>
                </c:pt>
              </c:strCache>
            </c:strRef>
          </c:cat>
          <c:val>
            <c:numRef>
              <c:f>CHARGES_PRODUITS!$C$64:$H$64</c:f>
              <c:numCache>
                <c:formatCode>#\ ##0.0</c:formatCode>
                <c:ptCount val="6"/>
                <c:pt idx="0">
                  <c:v>0.62514989892421602</c:v>
                </c:pt>
                <c:pt idx="1">
                  <c:v>0.27861906340209025</c:v>
                </c:pt>
                <c:pt idx="2">
                  <c:v>0.77167301243220665</c:v>
                </c:pt>
                <c:pt idx="3">
                  <c:v>-0.14910210366625265</c:v>
                </c:pt>
                <c:pt idx="4">
                  <c:v>-0.17790631634399745</c:v>
                </c:pt>
                <c:pt idx="5">
                  <c:v>-6.6293077882401352E-2</c:v>
                </c:pt>
              </c:numCache>
            </c:numRef>
          </c:val>
          <c:extLst>
            <c:ext xmlns:c16="http://schemas.microsoft.com/office/drawing/2014/chart" uri="{C3380CC4-5D6E-409C-BE32-E72D297353CC}">
              <c16:uniqueId val="{0000002E-DF81-4705-9C0D-39F68169DA25}"/>
            </c:ext>
          </c:extLst>
        </c:ser>
        <c:dLbls>
          <c:showLegendKey val="0"/>
          <c:showVal val="0"/>
          <c:showCatName val="0"/>
          <c:showSerName val="0"/>
          <c:showPercent val="0"/>
          <c:showBubbleSize val="0"/>
        </c:dLbls>
        <c:gapWidth val="150"/>
        <c:axId val="434980080"/>
        <c:axId val="434977336"/>
      </c:barChart>
      <c:lineChart>
        <c:grouping val="standard"/>
        <c:varyColors val="0"/>
        <c:ser>
          <c:idx val="5"/>
          <c:order val="4"/>
          <c:tx>
            <c:v>Evolution des recettes totales</c:v>
          </c:tx>
          <c:spPr>
            <a:ln w="31750" cap="rnd">
              <a:solidFill>
                <a:schemeClr val="accent5">
                  <a:lumMod val="60000"/>
                </a:schemeClr>
              </a:solidFill>
              <a:round/>
            </a:ln>
            <a:effectLst>
              <a:outerShdw blurRad="40000" dist="23000" dir="5400000" rotWithShape="0">
                <a:srgbClr val="000000">
                  <a:alpha val="35000"/>
                </a:srgbClr>
              </a:outerShdw>
            </a:effectLst>
          </c:spPr>
          <c:marker>
            <c:symbol val="circle"/>
            <c:size val="6"/>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dPt>
            <c:idx val="2"/>
            <c:marker>
              <c:symbol val="circle"/>
              <c:size val="6"/>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bubble3D val="0"/>
            <c:extLst>
              <c:ext xmlns:c16="http://schemas.microsoft.com/office/drawing/2014/chart" uri="{C3380CC4-5D6E-409C-BE32-E72D297353CC}">
                <c16:uniqueId val="{00000030-DF81-4705-9C0D-39F68169DA25}"/>
              </c:ext>
            </c:extLst>
          </c:dPt>
          <c:dPt>
            <c:idx val="3"/>
            <c:marker>
              <c:symbol val="circle"/>
              <c:size val="6"/>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bubble3D val="0"/>
            <c:extLst>
              <c:ext xmlns:c16="http://schemas.microsoft.com/office/drawing/2014/chart" uri="{C3380CC4-5D6E-409C-BE32-E72D297353CC}">
                <c16:uniqueId val="{00000032-DF81-4705-9C0D-39F68169DA25}"/>
              </c:ext>
            </c:extLst>
          </c:dPt>
          <c:dPt>
            <c:idx val="4"/>
            <c:marker>
              <c:symbol val="circle"/>
              <c:size val="6"/>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bubble3D val="0"/>
            <c:extLst>
              <c:ext xmlns:c16="http://schemas.microsoft.com/office/drawing/2014/chart" uri="{C3380CC4-5D6E-409C-BE32-E72D297353CC}">
                <c16:uniqueId val="{00000034-DF81-4705-9C0D-39F68169DA25}"/>
              </c:ext>
            </c:extLst>
          </c:dPt>
          <c:dPt>
            <c:idx val="5"/>
            <c:marker>
              <c:symbol val="circle"/>
              <c:size val="6"/>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bubble3D val="0"/>
            <c:extLst>
              <c:ext xmlns:c16="http://schemas.microsoft.com/office/drawing/2014/chart" uri="{C3380CC4-5D6E-409C-BE32-E72D297353CC}">
                <c16:uniqueId val="{00000036-DF81-4705-9C0D-39F68169DA25}"/>
              </c:ext>
            </c:extLst>
          </c:dPt>
          <c:dLbls>
            <c:dLbl>
              <c:idx val="0"/>
              <c:layout>
                <c:manualLayout>
                  <c:x val="-4.9619585780386367E-2"/>
                  <c:y val="7.52688172043010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DF81-4705-9C0D-39F68169DA25}"/>
                </c:ext>
              </c:extLst>
            </c:dLbl>
            <c:dLbl>
              <c:idx val="1"/>
              <c:layout>
                <c:manualLayout>
                  <c:x val="-4.5650018917955532E-2"/>
                  <c:y val="-0.1146953405017921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DF81-4705-9C0D-39F68169DA25}"/>
                </c:ext>
              </c:extLst>
            </c:dLbl>
            <c:dLbl>
              <c:idx val="2"/>
              <c:layout>
                <c:manualLayout>
                  <c:x val="-3.3741318330662802E-2"/>
                  <c:y val="-0.100358422939068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DF81-4705-9C0D-39F68169DA25}"/>
                </c:ext>
              </c:extLst>
            </c:dLbl>
            <c:dLbl>
              <c:idx val="3"/>
              <c:layout>
                <c:manualLayout>
                  <c:x val="-6.3513069798894622E-2"/>
                  <c:y val="-0.1290322580645161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DF81-4705-9C0D-39F68169DA25}"/>
                </c:ext>
              </c:extLst>
            </c:dLbl>
            <c:dLbl>
              <c:idx val="4"/>
              <c:layout>
                <c:manualLayout>
                  <c:x val="-4.168045205552455E-2"/>
                  <c:y val="-5.01792114695340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DF81-4705-9C0D-39F68169DA25}"/>
                </c:ext>
              </c:extLst>
            </c:dLbl>
            <c:dLbl>
              <c:idx val="5"/>
              <c:layout>
                <c:manualLayout>
                  <c:x val="-3.7710885193093638E-2"/>
                  <c:y val="-3.58422939068100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DF81-4705-9C0D-39F68169DA25}"/>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numLit>
              <c:formatCode>General</c:formatCode>
              <c:ptCount val="6"/>
              <c:pt idx="0">
                <c:v>0</c:v>
              </c:pt>
              <c:pt idx="1">
                <c:v>0</c:v>
              </c:pt>
              <c:pt idx="2">
                <c:v>0</c:v>
              </c:pt>
              <c:pt idx="3">
                <c:v>0</c:v>
              </c:pt>
              <c:pt idx="4">
                <c:v>0</c:v>
              </c:pt>
              <c:pt idx="5">
                <c:v>0</c:v>
              </c:pt>
            </c:numLit>
          </c:cat>
          <c:val>
            <c:numRef>
              <c:f>CHARGES_PRODUITS!$C$39:$H$39</c:f>
              <c:numCache>
                <c:formatCode>0.0%</c:formatCode>
                <c:ptCount val="6"/>
                <c:pt idx="0">
                  <c:v>-1.8824355437612184E-2</c:v>
                </c:pt>
                <c:pt idx="1">
                  <c:v>1.8197779283116722E-2</c:v>
                </c:pt>
                <c:pt idx="2">
                  <c:v>5.1299067333299142E-3</c:v>
                </c:pt>
                <c:pt idx="3">
                  <c:v>-9.9492068784777787E-3</c:v>
                </c:pt>
                <c:pt idx="4">
                  <c:v>3.4526585628988915E-3</c:v>
                </c:pt>
                <c:pt idx="5">
                  <c:v>9.6183701126035803E-3</c:v>
                </c:pt>
              </c:numCache>
            </c:numRef>
          </c:val>
          <c:smooth val="0"/>
          <c:extLst>
            <c:ext xmlns:c16="http://schemas.microsoft.com/office/drawing/2014/chart" uri="{C3380CC4-5D6E-409C-BE32-E72D297353CC}">
              <c16:uniqueId val="{00000039-DF81-4705-9C0D-39F68169DA25}"/>
            </c:ext>
          </c:extLst>
        </c:ser>
        <c:dLbls>
          <c:showLegendKey val="0"/>
          <c:showVal val="0"/>
          <c:showCatName val="0"/>
          <c:showSerName val="0"/>
          <c:showPercent val="0"/>
          <c:showBubbleSize val="0"/>
        </c:dLbls>
        <c:marker val="1"/>
        <c:smooth val="0"/>
        <c:axId val="434975768"/>
        <c:axId val="434975376"/>
      </c:lineChart>
      <c:catAx>
        <c:axId val="434980080"/>
        <c:scaling>
          <c:orientation val="minMax"/>
        </c:scaling>
        <c:delete val="0"/>
        <c:axPos val="b"/>
        <c:numFmt formatCode="General" sourceLinked="1"/>
        <c:majorTickMark val="none"/>
        <c:minorTickMark val="none"/>
        <c:tickLblPos val="high"/>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crossAx val="434977336"/>
        <c:crosses val="autoZero"/>
        <c:auto val="1"/>
        <c:lblAlgn val="ctr"/>
        <c:lblOffset val="100"/>
        <c:noMultiLvlLbl val="0"/>
      </c:catAx>
      <c:valAx>
        <c:axId val="434977336"/>
        <c:scaling>
          <c:orientation val="minMax"/>
          <c:max val="2"/>
          <c:min val="-3"/>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fr-FR"/>
                  <a:t>Contribution à l'évolution (en points)</a:t>
                </a:r>
              </a:p>
            </c:rich>
          </c:tx>
          <c:layout>
            <c:manualLayout>
              <c:xMode val="edge"/>
              <c:yMode val="edge"/>
              <c:x val="1.3231003942530047E-2"/>
              <c:y val="0.22455620466796489"/>
            </c:manualLayout>
          </c:layout>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fr-FR"/>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crossAx val="434980080"/>
        <c:crosses val="autoZero"/>
        <c:crossBetween val="between"/>
        <c:majorUnit val="0.5"/>
      </c:valAx>
      <c:valAx>
        <c:axId val="434975376"/>
        <c:scaling>
          <c:orientation val="minMax"/>
          <c:max val="3.0000000000000006E-2"/>
          <c:min val="-2.0000000000000004E-2"/>
        </c:scaling>
        <c:delete val="0"/>
        <c:axPos val="r"/>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fr-FR"/>
                  <a:t>Evolution en %</a:t>
                </a:r>
              </a:p>
            </c:rich>
          </c:tx>
          <c:layout>
            <c:manualLayout>
              <c:xMode val="edge"/>
              <c:yMode val="edge"/>
              <c:x val="0.96701055514080003"/>
              <c:y val="0.36358620495018767"/>
            </c:manualLayout>
          </c:layout>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fr-FR"/>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crossAx val="434975768"/>
        <c:crosses val="max"/>
        <c:crossBetween val="between"/>
        <c:majorUnit val="1.0000000000000002E-2"/>
      </c:valAx>
      <c:catAx>
        <c:axId val="434975768"/>
        <c:scaling>
          <c:orientation val="minMax"/>
        </c:scaling>
        <c:delete val="1"/>
        <c:axPos val="b"/>
        <c:numFmt formatCode="General" sourceLinked="1"/>
        <c:majorTickMark val="none"/>
        <c:minorTickMark val="none"/>
        <c:tickLblPos val="nextTo"/>
        <c:crossAx val="434975376"/>
        <c:crosses val="autoZero"/>
        <c:auto val="1"/>
        <c:lblAlgn val="ctr"/>
        <c:lblOffset val="100"/>
        <c:noMultiLvlLbl val="0"/>
      </c:catAx>
      <c:spPr>
        <a:noFill/>
        <a:ln>
          <a:noFill/>
        </a:ln>
        <a:effectLst/>
      </c:spPr>
    </c:plotArea>
    <c:legend>
      <c:legendPos val="b"/>
      <c:legendEntry>
        <c:idx val="5"/>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051533254514651E-2"/>
          <c:y val="0.11799046829325492"/>
          <c:w val="0.81657662301915057"/>
          <c:h val="0.72823327983647812"/>
        </c:manualLayout>
      </c:layout>
      <c:barChart>
        <c:barDir val="col"/>
        <c:grouping val="clustered"/>
        <c:varyColors val="0"/>
        <c:ser>
          <c:idx val="1"/>
          <c:order val="1"/>
          <c:tx>
            <c:v>ATEXA</c:v>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dPt>
            <c:idx val="2"/>
            <c:invertIfNegative val="0"/>
            <c:bubble3D val="0"/>
            <c:extLst>
              <c:ext xmlns:c16="http://schemas.microsoft.com/office/drawing/2014/chart" uri="{C3380CC4-5D6E-409C-BE32-E72D297353CC}">
                <c16:uniqueId val="{00000001-4831-44C1-BAB4-BD427DEBA8ED}"/>
              </c:ext>
            </c:extLst>
          </c:dPt>
          <c:dPt>
            <c:idx val="3"/>
            <c:invertIfNegative val="0"/>
            <c:bubble3D val="0"/>
            <c:extLst>
              <c:ext xmlns:c16="http://schemas.microsoft.com/office/drawing/2014/chart" uri="{C3380CC4-5D6E-409C-BE32-E72D297353CC}">
                <c16:uniqueId val="{00000003-4831-44C1-BAB4-BD427DEBA8ED}"/>
              </c:ext>
            </c:extLst>
          </c:dPt>
          <c:dPt>
            <c:idx val="4"/>
            <c:invertIfNegative val="0"/>
            <c:bubble3D val="0"/>
            <c:extLst>
              <c:ext xmlns:c16="http://schemas.microsoft.com/office/drawing/2014/chart" uri="{C3380CC4-5D6E-409C-BE32-E72D297353CC}">
                <c16:uniqueId val="{00000005-4831-44C1-BAB4-BD427DEBA8ED}"/>
              </c:ext>
            </c:extLst>
          </c:dPt>
          <c:dPt>
            <c:idx val="5"/>
            <c:invertIfNegative val="0"/>
            <c:bubble3D val="0"/>
            <c:extLst>
              <c:ext xmlns:c16="http://schemas.microsoft.com/office/drawing/2014/chart" uri="{C3380CC4-5D6E-409C-BE32-E72D297353CC}">
                <c16:uniqueId val="{00000007-4831-44C1-BAB4-BD427DEBA8ED}"/>
              </c:ext>
            </c:extLst>
          </c:dPt>
          <c:dPt>
            <c:idx val="6"/>
            <c:invertIfNegative val="0"/>
            <c:bubble3D val="0"/>
            <c:extLst>
              <c:ext xmlns:c16="http://schemas.microsoft.com/office/drawing/2014/chart" uri="{C3380CC4-5D6E-409C-BE32-E72D297353CC}">
                <c16:uniqueId val="{00000009-4831-44C1-BAB4-BD427DEBA8ED}"/>
              </c:ext>
            </c:extLst>
          </c:dPt>
          <c:cat>
            <c:strRef>
              <c:f>'Prest._cotisa.'!$D$57:$I$57</c:f>
              <c:strCache>
                <c:ptCount val="6"/>
                <c:pt idx="0">
                  <c:v>2024</c:v>
                </c:pt>
                <c:pt idx="1">
                  <c:v>2025(p)</c:v>
                </c:pt>
                <c:pt idx="2">
                  <c:v>2026(p)</c:v>
                </c:pt>
                <c:pt idx="3">
                  <c:v>2027(p)</c:v>
                </c:pt>
                <c:pt idx="4">
                  <c:v>2028(p)</c:v>
                </c:pt>
                <c:pt idx="5">
                  <c:v>2029(p)</c:v>
                </c:pt>
              </c:strCache>
            </c:strRef>
          </c:cat>
          <c:val>
            <c:numRef>
              <c:f>'Prest._cotisa.'!$D$59:$I$59</c:f>
              <c:numCache>
                <c:formatCode>\+0.0;\-0.0</c:formatCode>
                <c:ptCount val="6"/>
                <c:pt idx="0">
                  <c:v>-5.8064961089240454E-2</c:v>
                </c:pt>
                <c:pt idx="1">
                  <c:v>1.6055142878082601E-2</c:v>
                </c:pt>
                <c:pt idx="2">
                  <c:v>1.3627369641641874E-2</c:v>
                </c:pt>
                <c:pt idx="3">
                  <c:v>1.3697429252227189E-2</c:v>
                </c:pt>
                <c:pt idx="4">
                  <c:v>1.3778750841947355E-2</c:v>
                </c:pt>
                <c:pt idx="5">
                  <c:v>1.3827727448772423E-2</c:v>
                </c:pt>
              </c:numCache>
            </c:numRef>
          </c:val>
          <c:extLst>
            <c:ext xmlns:c16="http://schemas.microsoft.com/office/drawing/2014/chart" uri="{C3380CC4-5D6E-409C-BE32-E72D297353CC}">
              <c16:uniqueId val="{0000000A-4831-44C1-BAB4-BD427DEBA8ED}"/>
            </c:ext>
          </c:extLst>
        </c:ser>
        <c:ser>
          <c:idx val="0"/>
          <c:order val="0"/>
          <c:tx>
            <c:v>Maladie (hors IJ Amexa)</c:v>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dPt>
            <c:idx val="0"/>
            <c:invertIfNegative val="0"/>
            <c:bubble3D val="0"/>
            <c:extLst>
              <c:ext xmlns:c16="http://schemas.microsoft.com/office/drawing/2014/chart" uri="{C3380CC4-5D6E-409C-BE32-E72D297353CC}">
                <c16:uniqueId val="{0000000B-4831-44C1-BAB4-BD427DEBA8ED}"/>
              </c:ext>
            </c:extLst>
          </c:dPt>
          <c:dPt>
            <c:idx val="1"/>
            <c:invertIfNegative val="0"/>
            <c:bubble3D val="0"/>
            <c:extLst>
              <c:ext xmlns:c16="http://schemas.microsoft.com/office/drawing/2014/chart" uri="{C3380CC4-5D6E-409C-BE32-E72D297353CC}">
                <c16:uniqueId val="{0000000C-4831-44C1-BAB4-BD427DEBA8ED}"/>
              </c:ext>
            </c:extLst>
          </c:dPt>
          <c:dPt>
            <c:idx val="2"/>
            <c:invertIfNegative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E-4831-44C1-BAB4-BD427DEBA8ED}"/>
              </c:ext>
            </c:extLst>
          </c:dPt>
          <c:dPt>
            <c:idx val="3"/>
            <c:invertIfNegative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10-4831-44C1-BAB4-BD427DEBA8ED}"/>
              </c:ext>
            </c:extLst>
          </c:dPt>
          <c:dPt>
            <c:idx val="4"/>
            <c:invertIfNegative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12-4831-44C1-BAB4-BD427DEBA8ED}"/>
              </c:ext>
            </c:extLst>
          </c:dPt>
          <c:dPt>
            <c:idx val="5"/>
            <c:invertIfNegative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14-4831-44C1-BAB4-BD427DEBA8ED}"/>
              </c:ext>
            </c:extLst>
          </c:dPt>
          <c:dPt>
            <c:idx val="6"/>
            <c:invertIfNegative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16-4831-44C1-BAB4-BD427DEBA8ED}"/>
              </c:ext>
            </c:extLst>
          </c:dPt>
          <c:cat>
            <c:strRef>
              <c:f>'Prest._cotisa.'!$D$57:$I$57</c:f>
              <c:strCache>
                <c:ptCount val="6"/>
                <c:pt idx="0">
                  <c:v>2024</c:v>
                </c:pt>
                <c:pt idx="1">
                  <c:v>2025(p)</c:v>
                </c:pt>
                <c:pt idx="2">
                  <c:v>2026(p)</c:v>
                </c:pt>
                <c:pt idx="3">
                  <c:v>2027(p)</c:v>
                </c:pt>
                <c:pt idx="4">
                  <c:v>2028(p)</c:v>
                </c:pt>
                <c:pt idx="5">
                  <c:v>2029(p)</c:v>
                </c:pt>
              </c:strCache>
            </c:strRef>
          </c:cat>
          <c:val>
            <c:numRef>
              <c:f>'Prest._cotisa.'!$D$58:$I$58</c:f>
              <c:numCache>
                <c:formatCode>\+0.0;\-0.0</c:formatCode>
                <c:ptCount val="6"/>
                <c:pt idx="0">
                  <c:v>-2.8523664530236541</c:v>
                </c:pt>
                <c:pt idx="1">
                  <c:v>1.9370969208889568</c:v>
                </c:pt>
                <c:pt idx="2">
                  <c:v>0.65390863776505392</c:v>
                </c:pt>
                <c:pt idx="3">
                  <c:v>0.96213208820476759</c:v>
                </c:pt>
                <c:pt idx="4">
                  <c:v>0.92332616972210302</c:v>
                </c:pt>
                <c:pt idx="5">
                  <c:v>1.1497414046526226</c:v>
                </c:pt>
              </c:numCache>
            </c:numRef>
          </c:val>
          <c:extLst>
            <c:ext xmlns:c16="http://schemas.microsoft.com/office/drawing/2014/chart" uri="{C3380CC4-5D6E-409C-BE32-E72D297353CC}">
              <c16:uniqueId val="{00000017-4831-44C1-BAB4-BD427DEBA8ED}"/>
            </c:ext>
          </c:extLst>
        </c:ser>
        <c:ser>
          <c:idx val="2"/>
          <c:order val="2"/>
          <c:tx>
            <c:v>Retraite</c:v>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dPt>
            <c:idx val="2"/>
            <c:invertIfNegative val="0"/>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19-4831-44C1-BAB4-BD427DEBA8ED}"/>
              </c:ext>
            </c:extLst>
          </c:dPt>
          <c:dPt>
            <c:idx val="3"/>
            <c:invertIfNegative val="0"/>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1B-4831-44C1-BAB4-BD427DEBA8ED}"/>
              </c:ext>
            </c:extLst>
          </c:dPt>
          <c:dPt>
            <c:idx val="4"/>
            <c:invertIfNegative val="0"/>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1D-4831-44C1-BAB4-BD427DEBA8ED}"/>
              </c:ext>
            </c:extLst>
          </c:dPt>
          <c:dPt>
            <c:idx val="5"/>
            <c:invertIfNegative val="0"/>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1F-4831-44C1-BAB4-BD427DEBA8ED}"/>
              </c:ext>
            </c:extLst>
          </c:dPt>
          <c:dPt>
            <c:idx val="6"/>
            <c:invertIfNegative val="0"/>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21-4831-44C1-BAB4-BD427DEBA8ED}"/>
              </c:ext>
            </c:extLst>
          </c:dPt>
          <c:cat>
            <c:strRef>
              <c:f>'Prest._cotisa.'!$D$57:$I$57</c:f>
              <c:strCache>
                <c:ptCount val="6"/>
                <c:pt idx="0">
                  <c:v>2024</c:v>
                </c:pt>
                <c:pt idx="1">
                  <c:v>2025(p)</c:v>
                </c:pt>
                <c:pt idx="2">
                  <c:v>2026(p)</c:v>
                </c:pt>
                <c:pt idx="3">
                  <c:v>2027(p)</c:v>
                </c:pt>
                <c:pt idx="4">
                  <c:v>2028(p)</c:v>
                </c:pt>
                <c:pt idx="5">
                  <c:v>2029(p)</c:v>
                </c:pt>
              </c:strCache>
            </c:strRef>
          </c:cat>
          <c:val>
            <c:numRef>
              <c:f>'Prest._cotisa.'!$D$61:$I$61</c:f>
              <c:numCache>
                <c:formatCode>\+0.0;\-0.0</c:formatCode>
                <c:ptCount val="6"/>
                <c:pt idx="0">
                  <c:v>0.88000465744692213</c:v>
                </c:pt>
                <c:pt idx="1">
                  <c:v>-0.51472009252072803</c:v>
                </c:pt>
                <c:pt idx="2">
                  <c:v>-0.97392485885905433</c:v>
                </c:pt>
                <c:pt idx="3">
                  <c:v>-0.70488189222275155</c:v>
                </c:pt>
                <c:pt idx="4">
                  <c:v>-0.47618920523333885</c:v>
                </c:pt>
                <c:pt idx="5">
                  <c:v>-0.55700598028700365</c:v>
                </c:pt>
              </c:numCache>
            </c:numRef>
          </c:val>
          <c:extLst>
            <c:ext xmlns:c16="http://schemas.microsoft.com/office/drawing/2014/chart" uri="{C3380CC4-5D6E-409C-BE32-E72D297353CC}">
              <c16:uniqueId val="{00000022-4831-44C1-BAB4-BD427DEBA8ED}"/>
            </c:ext>
          </c:extLst>
        </c:ser>
        <c:ser>
          <c:idx val="3"/>
          <c:order val="3"/>
          <c:tx>
            <c:v>Famille</c:v>
          </c:tx>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dPt>
            <c:idx val="2"/>
            <c:invertIfNegative val="0"/>
            <c:bubble3D val="0"/>
            <c:extLst>
              <c:ext xmlns:c16="http://schemas.microsoft.com/office/drawing/2014/chart" uri="{C3380CC4-5D6E-409C-BE32-E72D297353CC}">
                <c16:uniqueId val="{00000024-4831-44C1-BAB4-BD427DEBA8ED}"/>
              </c:ext>
            </c:extLst>
          </c:dPt>
          <c:dPt>
            <c:idx val="3"/>
            <c:invertIfNegative val="0"/>
            <c:bubble3D val="0"/>
            <c:extLst>
              <c:ext xmlns:c16="http://schemas.microsoft.com/office/drawing/2014/chart" uri="{C3380CC4-5D6E-409C-BE32-E72D297353CC}">
                <c16:uniqueId val="{00000026-4831-44C1-BAB4-BD427DEBA8ED}"/>
              </c:ext>
            </c:extLst>
          </c:dPt>
          <c:dPt>
            <c:idx val="4"/>
            <c:invertIfNegative val="0"/>
            <c:bubble3D val="0"/>
            <c:extLst>
              <c:ext xmlns:c16="http://schemas.microsoft.com/office/drawing/2014/chart" uri="{C3380CC4-5D6E-409C-BE32-E72D297353CC}">
                <c16:uniqueId val="{00000028-4831-44C1-BAB4-BD427DEBA8ED}"/>
              </c:ext>
            </c:extLst>
          </c:dPt>
          <c:dPt>
            <c:idx val="5"/>
            <c:invertIfNegative val="0"/>
            <c:bubble3D val="0"/>
            <c:extLst>
              <c:ext xmlns:c16="http://schemas.microsoft.com/office/drawing/2014/chart" uri="{C3380CC4-5D6E-409C-BE32-E72D297353CC}">
                <c16:uniqueId val="{0000002A-4831-44C1-BAB4-BD427DEBA8ED}"/>
              </c:ext>
            </c:extLst>
          </c:dPt>
          <c:dPt>
            <c:idx val="6"/>
            <c:invertIfNegative val="0"/>
            <c:bubble3D val="0"/>
            <c:extLst>
              <c:ext xmlns:c16="http://schemas.microsoft.com/office/drawing/2014/chart" uri="{C3380CC4-5D6E-409C-BE32-E72D297353CC}">
                <c16:uniqueId val="{0000002C-4831-44C1-BAB4-BD427DEBA8ED}"/>
              </c:ext>
            </c:extLst>
          </c:dPt>
          <c:cat>
            <c:strRef>
              <c:f>'Prest._cotisa.'!$D$57:$I$57</c:f>
              <c:strCache>
                <c:ptCount val="6"/>
                <c:pt idx="0">
                  <c:v>2024</c:v>
                </c:pt>
                <c:pt idx="1">
                  <c:v>2025(p)</c:v>
                </c:pt>
                <c:pt idx="2">
                  <c:v>2026(p)</c:v>
                </c:pt>
                <c:pt idx="3">
                  <c:v>2027(p)</c:v>
                </c:pt>
                <c:pt idx="4">
                  <c:v>2028(p)</c:v>
                </c:pt>
                <c:pt idx="5">
                  <c:v>2029(p)</c:v>
                </c:pt>
              </c:strCache>
            </c:strRef>
          </c:cat>
          <c:val>
            <c:numRef>
              <c:f>'Prest._cotisa.'!$D$60:$I$60</c:f>
              <c:numCache>
                <c:formatCode>\+0.0;\-0.0</c:formatCode>
                <c:ptCount val="6"/>
                <c:pt idx="0">
                  <c:v>-0.75625689781916172</c:v>
                </c:pt>
                <c:pt idx="1">
                  <c:v>-9.0092633438236355E-2</c:v>
                </c:pt>
                <c:pt idx="2">
                  <c:v>3.2517791341969048E-2</c:v>
                </c:pt>
                <c:pt idx="3">
                  <c:v>4.4792071488099286E-2</c:v>
                </c:pt>
                <c:pt idx="4">
                  <c:v>4.7865352152082354E-2</c:v>
                </c:pt>
                <c:pt idx="5">
                  <c:v>4.5518633921587462E-2</c:v>
                </c:pt>
              </c:numCache>
            </c:numRef>
          </c:val>
          <c:extLst>
            <c:ext xmlns:c16="http://schemas.microsoft.com/office/drawing/2014/chart" uri="{C3380CC4-5D6E-409C-BE32-E72D297353CC}">
              <c16:uniqueId val="{0000002D-4831-44C1-BAB4-BD427DEBA8ED}"/>
            </c:ext>
          </c:extLst>
        </c:ser>
        <c:ser>
          <c:idx val="4"/>
          <c:order val="4"/>
          <c:tx>
            <c:v>RCO</c:v>
          </c:tx>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dPt>
            <c:idx val="0"/>
            <c:invertIfNegative val="0"/>
            <c:bubble3D val="0"/>
            <c:extLst>
              <c:ext xmlns:c16="http://schemas.microsoft.com/office/drawing/2014/chart" uri="{C3380CC4-5D6E-409C-BE32-E72D297353CC}">
                <c16:uniqueId val="{0000002F-4831-44C1-BAB4-BD427DEBA8ED}"/>
              </c:ext>
            </c:extLst>
          </c:dPt>
          <c:dPt>
            <c:idx val="2"/>
            <c:invertIfNegative val="0"/>
            <c:bubble3D val="0"/>
            <c:extLst>
              <c:ext xmlns:c16="http://schemas.microsoft.com/office/drawing/2014/chart" uri="{C3380CC4-5D6E-409C-BE32-E72D297353CC}">
                <c16:uniqueId val="{00000031-4831-44C1-BAB4-BD427DEBA8ED}"/>
              </c:ext>
            </c:extLst>
          </c:dPt>
          <c:dPt>
            <c:idx val="3"/>
            <c:invertIfNegative val="0"/>
            <c:bubble3D val="0"/>
            <c:extLst>
              <c:ext xmlns:c16="http://schemas.microsoft.com/office/drawing/2014/chart" uri="{C3380CC4-5D6E-409C-BE32-E72D297353CC}">
                <c16:uniqueId val="{00000033-4831-44C1-BAB4-BD427DEBA8ED}"/>
              </c:ext>
            </c:extLst>
          </c:dPt>
          <c:dPt>
            <c:idx val="4"/>
            <c:invertIfNegative val="0"/>
            <c:bubble3D val="0"/>
            <c:extLst>
              <c:ext xmlns:c16="http://schemas.microsoft.com/office/drawing/2014/chart" uri="{C3380CC4-5D6E-409C-BE32-E72D297353CC}">
                <c16:uniqueId val="{00000035-4831-44C1-BAB4-BD427DEBA8ED}"/>
              </c:ext>
            </c:extLst>
          </c:dPt>
          <c:dPt>
            <c:idx val="5"/>
            <c:invertIfNegative val="0"/>
            <c:bubble3D val="0"/>
            <c:extLst>
              <c:ext xmlns:c16="http://schemas.microsoft.com/office/drawing/2014/chart" uri="{C3380CC4-5D6E-409C-BE32-E72D297353CC}">
                <c16:uniqueId val="{00000037-4831-44C1-BAB4-BD427DEBA8ED}"/>
              </c:ext>
            </c:extLst>
          </c:dPt>
          <c:dPt>
            <c:idx val="6"/>
            <c:invertIfNegative val="0"/>
            <c:bubble3D val="0"/>
            <c:extLst>
              <c:ext xmlns:c16="http://schemas.microsoft.com/office/drawing/2014/chart" uri="{C3380CC4-5D6E-409C-BE32-E72D297353CC}">
                <c16:uniqueId val="{00000039-4831-44C1-BAB4-BD427DEBA8ED}"/>
              </c:ext>
            </c:extLst>
          </c:dPt>
          <c:cat>
            <c:strRef>
              <c:f>'Prest._cotisa.'!$D$57:$I$57</c:f>
              <c:strCache>
                <c:ptCount val="6"/>
                <c:pt idx="0">
                  <c:v>2024</c:v>
                </c:pt>
                <c:pt idx="1">
                  <c:v>2025(p)</c:v>
                </c:pt>
                <c:pt idx="2">
                  <c:v>2026(p)</c:v>
                </c:pt>
                <c:pt idx="3">
                  <c:v>2027(p)</c:v>
                </c:pt>
                <c:pt idx="4">
                  <c:v>2028(p)</c:v>
                </c:pt>
                <c:pt idx="5">
                  <c:v>2029(p)</c:v>
                </c:pt>
              </c:strCache>
            </c:strRef>
          </c:cat>
          <c:val>
            <c:numRef>
              <c:f>'Prest._cotisa.'!$D$62:$I$62</c:f>
              <c:numCache>
                <c:formatCode>\+0.0;\-0.0</c:formatCode>
                <c:ptCount val="6"/>
                <c:pt idx="0">
                  <c:v>0.18938886766839755</c:v>
                </c:pt>
                <c:pt idx="1">
                  <c:v>0.58254121034899309</c:v>
                </c:pt>
                <c:pt idx="2">
                  <c:v>-1.6383515016695143E-2</c:v>
                </c:pt>
                <c:pt idx="3">
                  <c:v>-1.4033804091469272E-2</c:v>
                </c:pt>
                <c:pt idx="4">
                  <c:v>-1.6437769859439229E-2</c:v>
                </c:pt>
                <c:pt idx="5">
                  <c:v>4.166731047540834E-3</c:v>
                </c:pt>
              </c:numCache>
            </c:numRef>
          </c:val>
          <c:extLst>
            <c:ext xmlns:c16="http://schemas.microsoft.com/office/drawing/2014/chart" uri="{C3380CC4-5D6E-409C-BE32-E72D297353CC}">
              <c16:uniqueId val="{0000003A-4831-44C1-BAB4-BD427DEBA8ED}"/>
            </c:ext>
          </c:extLst>
        </c:ser>
        <c:dLbls>
          <c:showLegendKey val="0"/>
          <c:showVal val="0"/>
          <c:showCatName val="0"/>
          <c:showSerName val="0"/>
          <c:showPercent val="0"/>
          <c:showBubbleSize val="0"/>
        </c:dLbls>
        <c:gapWidth val="150"/>
        <c:axId val="434979688"/>
        <c:axId val="434979296"/>
      </c:barChart>
      <c:lineChart>
        <c:grouping val="standard"/>
        <c:varyColors val="0"/>
        <c:ser>
          <c:idx val="5"/>
          <c:order val="5"/>
          <c:tx>
            <c:v>Evolution des prestations totales</c:v>
          </c:tx>
          <c:spPr>
            <a:ln w="31750" cap="rnd">
              <a:solidFill>
                <a:schemeClr val="accent5">
                  <a:lumMod val="60000"/>
                </a:schemeClr>
              </a:solidFill>
              <a:round/>
            </a:ln>
            <a:effectLst>
              <a:outerShdw blurRad="40000" dist="23000" dir="5400000" rotWithShape="0">
                <a:srgbClr val="000000">
                  <a:alpha val="35000"/>
                </a:srgbClr>
              </a:outerShdw>
            </a:effectLst>
          </c:spPr>
          <c:marker>
            <c:symbol val="circle"/>
            <c:size val="6"/>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dPt>
            <c:idx val="2"/>
            <c:marker>
              <c:symbol val="circle"/>
              <c:size val="6"/>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bubble3D val="0"/>
            <c:extLst>
              <c:ext xmlns:c16="http://schemas.microsoft.com/office/drawing/2014/chart" uri="{C3380CC4-5D6E-409C-BE32-E72D297353CC}">
                <c16:uniqueId val="{0000003C-4831-44C1-BAB4-BD427DEBA8ED}"/>
              </c:ext>
            </c:extLst>
          </c:dPt>
          <c:dPt>
            <c:idx val="3"/>
            <c:marker>
              <c:symbol val="circle"/>
              <c:size val="6"/>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bubble3D val="0"/>
            <c:extLst>
              <c:ext xmlns:c16="http://schemas.microsoft.com/office/drawing/2014/chart" uri="{C3380CC4-5D6E-409C-BE32-E72D297353CC}">
                <c16:uniqueId val="{0000003E-4831-44C1-BAB4-BD427DEBA8ED}"/>
              </c:ext>
            </c:extLst>
          </c:dPt>
          <c:dPt>
            <c:idx val="4"/>
            <c:marker>
              <c:symbol val="circle"/>
              <c:size val="6"/>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bubble3D val="0"/>
            <c:extLst>
              <c:ext xmlns:c16="http://schemas.microsoft.com/office/drawing/2014/chart" uri="{C3380CC4-5D6E-409C-BE32-E72D297353CC}">
                <c16:uniqueId val="{00000040-4831-44C1-BAB4-BD427DEBA8ED}"/>
              </c:ext>
            </c:extLst>
          </c:dPt>
          <c:dPt>
            <c:idx val="5"/>
            <c:marker>
              <c:symbol val="circle"/>
              <c:size val="6"/>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bubble3D val="0"/>
            <c:extLst>
              <c:ext xmlns:c16="http://schemas.microsoft.com/office/drawing/2014/chart" uri="{C3380CC4-5D6E-409C-BE32-E72D297353CC}">
                <c16:uniqueId val="{00000042-4831-44C1-BAB4-BD427DEBA8ED}"/>
              </c:ext>
            </c:extLst>
          </c:dPt>
          <c:dLbls>
            <c:dLbl>
              <c:idx val="0"/>
              <c:layout>
                <c:manualLayout>
                  <c:x val="-1.6228801714061284E-3"/>
                  <c:y val="1.09326510508603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3-4831-44C1-BAB4-BD427DEBA8ED}"/>
                </c:ext>
              </c:extLst>
            </c:dLbl>
            <c:dLbl>
              <c:idx val="1"/>
              <c:layout>
                <c:manualLayout>
                  <c:x val="6.9394410408287106E-4"/>
                  <c:y val="-1.43888910437919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4-4831-44C1-BAB4-BD427DEBA8ED}"/>
                </c:ext>
              </c:extLst>
            </c:dLbl>
            <c:dLbl>
              <c:idx val="2"/>
              <c:layout>
                <c:manualLayout>
                  <c:x val="5.4955913318811113E-3"/>
                  <c:y val="2.61607727245681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C-4831-44C1-BAB4-BD427DEBA8ED}"/>
                </c:ext>
              </c:extLst>
            </c:dLbl>
            <c:dLbl>
              <c:idx val="3"/>
              <c:layout>
                <c:manualLayout>
                  <c:x val="7.5612457465842903E-3"/>
                  <c:y val="2.642019873460395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E-4831-44C1-BAB4-BD427DEBA8ED}"/>
                </c:ext>
              </c:extLst>
            </c:dLbl>
            <c:dLbl>
              <c:idx val="4"/>
              <c:layout>
                <c:manualLayout>
                  <c:x val="-1.6449004945991347E-2"/>
                  <c:y val="-4.463597222760948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0-4831-44C1-BAB4-BD427DEBA8ED}"/>
                </c:ext>
              </c:extLst>
            </c:dLbl>
            <c:dLbl>
              <c:idx val="5"/>
              <c:layout>
                <c:manualLayout>
                  <c:x val="-4.6417812532638858E-3"/>
                  <c:y val="-3.325175033221609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2-4831-44C1-BAB4-BD427DEBA8E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fr-F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6"/>
              <c:pt idx="0">
                <c:v>0</c:v>
              </c:pt>
              <c:pt idx="1">
                <c:v>0</c:v>
              </c:pt>
              <c:pt idx="2">
                <c:v>0</c:v>
              </c:pt>
              <c:pt idx="3">
                <c:v>0</c:v>
              </c:pt>
              <c:pt idx="4">
                <c:v>0</c:v>
              </c:pt>
              <c:pt idx="5">
                <c:v>0</c:v>
              </c:pt>
            </c:numLit>
          </c:cat>
          <c:val>
            <c:numRef>
              <c:f>'Prest._cotisa.'!$D$32:$I$32</c:f>
              <c:numCache>
                <c:formatCode>\+0.0%;\-0.0%;General</c:formatCode>
                <c:ptCount val="6"/>
                <c:pt idx="0">
                  <c:v>-2.5601276877965318E-2</c:v>
                </c:pt>
                <c:pt idx="1">
                  <c:v>1.9526667050270063E-2</c:v>
                </c:pt>
                <c:pt idx="2">
                  <c:v>-2.897958181768634E-3</c:v>
                </c:pt>
                <c:pt idx="3">
                  <c:v>3.0083006197834106E-3</c:v>
                </c:pt>
                <c:pt idx="4">
                  <c:v>4.9474110545162375E-3</c:v>
                </c:pt>
                <c:pt idx="5">
                  <c:v>6.6104463768110744E-3</c:v>
                </c:pt>
              </c:numCache>
            </c:numRef>
          </c:val>
          <c:smooth val="0"/>
          <c:extLst>
            <c:ext xmlns:c16="http://schemas.microsoft.com/office/drawing/2014/chart" uri="{C3380CC4-5D6E-409C-BE32-E72D297353CC}">
              <c16:uniqueId val="{00000045-4831-44C1-BAB4-BD427DEBA8ED}"/>
            </c:ext>
          </c:extLst>
        </c:ser>
        <c:dLbls>
          <c:showLegendKey val="0"/>
          <c:showVal val="0"/>
          <c:showCatName val="0"/>
          <c:showSerName val="0"/>
          <c:showPercent val="0"/>
          <c:showBubbleSize val="0"/>
        </c:dLbls>
        <c:marker val="1"/>
        <c:smooth val="0"/>
        <c:axId val="434974984"/>
        <c:axId val="434977728"/>
      </c:lineChart>
      <c:catAx>
        <c:axId val="434979688"/>
        <c:scaling>
          <c:orientation val="minMax"/>
        </c:scaling>
        <c:delete val="0"/>
        <c:axPos val="b"/>
        <c:numFmt formatCode="General" sourceLinked="1"/>
        <c:majorTickMark val="none"/>
        <c:minorTickMark val="none"/>
        <c:tickLblPos val="high"/>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crossAx val="434979296"/>
        <c:crosses val="autoZero"/>
        <c:auto val="1"/>
        <c:lblAlgn val="ctr"/>
        <c:lblOffset val="100"/>
        <c:noMultiLvlLbl val="0"/>
      </c:catAx>
      <c:valAx>
        <c:axId val="434979296"/>
        <c:scaling>
          <c:orientation val="minMax"/>
          <c:max val="2"/>
          <c:min val="-3"/>
        </c:scaling>
        <c:delete val="0"/>
        <c:axPos val="l"/>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fr-FR"/>
                  <a:t>Contribution à l'évolution (en points)</a:t>
                </a:r>
              </a:p>
            </c:rich>
          </c:tx>
          <c:layout>
            <c:manualLayout>
              <c:xMode val="edge"/>
              <c:yMode val="edge"/>
              <c:x val="1.0802198759707645E-2"/>
              <c:y val="0.25742937305250641"/>
            </c:manualLayout>
          </c:layout>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fr-FR"/>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crossAx val="434979688"/>
        <c:crosses val="autoZero"/>
        <c:crossBetween val="between"/>
        <c:majorUnit val="0.5"/>
      </c:valAx>
      <c:valAx>
        <c:axId val="434977728"/>
        <c:scaling>
          <c:orientation val="minMax"/>
          <c:max val="3.0000000000000006E-2"/>
          <c:min val="-3.0000000000000006E-2"/>
        </c:scaling>
        <c:delete val="0"/>
        <c:axPos val="r"/>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fr-FR"/>
                  <a:t>Evolution en %</a:t>
                </a:r>
              </a:p>
            </c:rich>
          </c:tx>
          <c:layout>
            <c:manualLayout>
              <c:xMode val="edge"/>
              <c:yMode val="edge"/>
              <c:x val="0.96436261459441452"/>
              <c:y val="0.3800995656399373"/>
            </c:manualLayout>
          </c:layout>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fr-FR"/>
            </a:p>
          </c:txPr>
        </c:title>
        <c:numFmt formatCode="\+0.0%;\-0.0%;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crossAx val="434974984"/>
        <c:crosses val="max"/>
        <c:crossBetween val="between"/>
        <c:majorUnit val="1.0000000000000002E-2"/>
      </c:valAx>
      <c:catAx>
        <c:axId val="434974984"/>
        <c:scaling>
          <c:orientation val="minMax"/>
        </c:scaling>
        <c:delete val="1"/>
        <c:axPos val="b"/>
        <c:numFmt formatCode="General" sourceLinked="1"/>
        <c:majorTickMark val="none"/>
        <c:minorTickMark val="none"/>
        <c:tickLblPos val="nextTo"/>
        <c:crossAx val="434977728"/>
        <c:crosses val="autoZero"/>
        <c:auto val="1"/>
        <c:lblAlgn val="ctr"/>
        <c:lblOffset val="100"/>
        <c:noMultiLvlLbl val="0"/>
      </c:catAx>
      <c:spPr>
        <a:noFill/>
        <a:ln>
          <a:noFill/>
        </a:ln>
        <a:effectLst/>
      </c:spPr>
    </c:plotArea>
    <c:legend>
      <c:legendPos val="b"/>
      <c:legendEntry>
        <c:idx val="5"/>
        <c:txPr>
          <a:bodyPr rot="0" spcFirstLastPara="1" vertOverflow="ellipsis" vert="horz" wrap="square" anchor="ctr" anchorCtr="1"/>
          <a:lstStyle/>
          <a:p>
            <a:pPr>
              <a:defRPr sz="1000" b="0" i="0" u="none" strike="noStrike" kern="1200" baseline="0">
                <a:solidFill>
                  <a:schemeClr val="tx2"/>
                </a:solidFill>
                <a:latin typeface="+mn-lt"/>
                <a:ea typeface="+mn-ea"/>
                <a:cs typeface="+mn-cs"/>
              </a:defRPr>
            </a:pPr>
            <a:endParaRPr lang="fr-FR"/>
          </a:p>
        </c:txPr>
      </c:legendEntry>
      <c:layout>
        <c:manualLayout>
          <c:xMode val="edge"/>
          <c:yMode val="edge"/>
          <c:x val="9.3257761526045289E-3"/>
          <c:y val="0.86314444951308034"/>
          <c:w val="0.97737723802680287"/>
          <c:h val="0.11670441698566017"/>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2"/>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79123852754048E-2"/>
          <c:y val="0.11259829591492122"/>
          <c:w val="0.85465982276555508"/>
          <c:h val="0.71406798442138153"/>
        </c:manualLayout>
      </c:layout>
      <c:barChart>
        <c:barDir val="col"/>
        <c:grouping val="clustered"/>
        <c:varyColors val="0"/>
        <c:ser>
          <c:idx val="1"/>
          <c:order val="1"/>
          <c:tx>
            <c:v>ATEXA</c:v>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dPt>
            <c:idx val="2"/>
            <c:invertIfNegative val="0"/>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1-82A0-4363-93D3-FB6274F1897A}"/>
              </c:ext>
            </c:extLst>
          </c:dPt>
          <c:dPt>
            <c:idx val="3"/>
            <c:invertIfNegative val="0"/>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3-82A0-4363-93D3-FB6274F1897A}"/>
              </c:ext>
            </c:extLst>
          </c:dPt>
          <c:dPt>
            <c:idx val="4"/>
            <c:invertIfNegative val="0"/>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5-82A0-4363-93D3-FB6274F1897A}"/>
              </c:ext>
            </c:extLst>
          </c:dPt>
          <c:dPt>
            <c:idx val="5"/>
            <c:invertIfNegative val="0"/>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7-82A0-4363-93D3-FB6274F1897A}"/>
              </c:ext>
            </c:extLst>
          </c:dPt>
          <c:dPt>
            <c:idx val="6"/>
            <c:invertIfNegative val="0"/>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9-82A0-4363-93D3-FB6274F1897A}"/>
              </c:ext>
            </c:extLst>
          </c:dPt>
          <c:cat>
            <c:strRef>
              <c:f>'Prest._cotisa.'!$D$57:$I$57</c:f>
              <c:strCache>
                <c:ptCount val="6"/>
                <c:pt idx="0">
                  <c:v>2024</c:v>
                </c:pt>
                <c:pt idx="1">
                  <c:v>2025(p)</c:v>
                </c:pt>
                <c:pt idx="2">
                  <c:v>2026(p)</c:v>
                </c:pt>
                <c:pt idx="3">
                  <c:v>2027(p)</c:v>
                </c:pt>
                <c:pt idx="4">
                  <c:v>2028(p)</c:v>
                </c:pt>
                <c:pt idx="5">
                  <c:v>2029(p)</c:v>
                </c:pt>
              </c:strCache>
            </c:strRef>
          </c:cat>
          <c:val>
            <c:numRef>
              <c:f>'Prest._cotisa.'!$D$65:$I$65</c:f>
              <c:numCache>
                <c:formatCode>\+0.0;\-0.0</c:formatCode>
                <c:ptCount val="6"/>
                <c:pt idx="0">
                  <c:v>0.39295604895535846</c:v>
                </c:pt>
                <c:pt idx="1">
                  <c:v>-0.17086180862721129</c:v>
                </c:pt>
                <c:pt idx="2">
                  <c:v>-9.511276432016337E-2</c:v>
                </c:pt>
                <c:pt idx="3">
                  <c:v>-8.695963160971483E-2</c:v>
                </c:pt>
                <c:pt idx="4">
                  <c:v>-9.342058093798751E-2</c:v>
                </c:pt>
                <c:pt idx="5">
                  <c:v>-7.092555455220588E-2</c:v>
                </c:pt>
              </c:numCache>
            </c:numRef>
          </c:val>
          <c:extLst>
            <c:ext xmlns:c16="http://schemas.microsoft.com/office/drawing/2014/chart" uri="{C3380CC4-5D6E-409C-BE32-E72D297353CC}">
              <c16:uniqueId val="{0000000A-82A0-4363-93D3-FB6274F1897A}"/>
            </c:ext>
          </c:extLst>
        </c:ser>
        <c:ser>
          <c:idx val="0"/>
          <c:order val="0"/>
          <c:tx>
            <c:v>Maladie-Invalidité (hors IJ Amexa)</c:v>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dPt>
            <c:idx val="0"/>
            <c:invertIfNegative val="0"/>
            <c:bubble3D val="0"/>
            <c:extLst>
              <c:ext xmlns:c16="http://schemas.microsoft.com/office/drawing/2014/chart" uri="{C3380CC4-5D6E-409C-BE32-E72D297353CC}">
                <c16:uniqueId val="{0000000B-82A0-4363-93D3-FB6274F1897A}"/>
              </c:ext>
            </c:extLst>
          </c:dPt>
          <c:dPt>
            <c:idx val="1"/>
            <c:invertIfNegative val="0"/>
            <c:bubble3D val="0"/>
            <c:extLst>
              <c:ext xmlns:c16="http://schemas.microsoft.com/office/drawing/2014/chart" uri="{C3380CC4-5D6E-409C-BE32-E72D297353CC}">
                <c16:uniqueId val="{0000000C-82A0-4363-93D3-FB6274F1897A}"/>
              </c:ext>
            </c:extLst>
          </c:dPt>
          <c:dPt>
            <c:idx val="2"/>
            <c:invertIfNegative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E-82A0-4363-93D3-FB6274F1897A}"/>
              </c:ext>
            </c:extLst>
          </c:dPt>
          <c:dPt>
            <c:idx val="3"/>
            <c:invertIfNegative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10-82A0-4363-93D3-FB6274F1897A}"/>
              </c:ext>
            </c:extLst>
          </c:dPt>
          <c:dPt>
            <c:idx val="4"/>
            <c:invertIfNegative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12-82A0-4363-93D3-FB6274F1897A}"/>
              </c:ext>
            </c:extLst>
          </c:dPt>
          <c:dPt>
            <c:idx val="5"/>
            <c:invertIfNegative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14-82A0-4363-93D3-FB6274F1897A}"/>
              </c:ext>
            </c:extLst>
          </c:dPt>
          <c:dPt>
            <c:idx val="6"/>
            <c:invertIfNegative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16-82A0-4363-93D3-FB6274F1897A}"/>
              </c:ext>
            </c:extLst>
          </c:dPt>
          <c:cat>
            <c:strRef>
              <c:f>'Prest._cotisa.'!$D$57:$I$57</c:f>
              <c:strCache>
                <c:ptCount val="6"/>
                <c:pt idx="0">
                  <c:v>2024</c:v>
                </c:pt>
                <c:pt idx="1">
                  <c:v>2025(p)</c:v>
                </c:pt>
                <c:pt idx="2">
                  <c:v>2026(p)</c:v>
                </c:pt>
                <c:pt idx="3">
                  <c:v>2027(p)</c:v>
                </c:pt>
                <c:pt idx="4">
                  <c:v>2028(p)</c:v>
                </c:pt>
                <c:pt idx="5">
                  <c:v>2029(p)</c:v>
                </c:pt>
              </c:strCache>
            </c:strRef>
          </c:cat>
          <c:val>
            <c:numRef>
              <c:f>'Prest._cotisa.'!$D$64:$I$64</c:f>
              <c:numCache>
                <c:formatCode>\+0.0;\-0.0</c:formatCode>
                <c:ptCount val="6"/>
                <c:pt idx="0">
                  <c:v>0.45487864641657061</c:v>
                </c:pt>
                <c:pt idx="1">
                  <c:v>1.5744298627437685</c:v>
                </c:pt>
                <c:pt idx="2">
                  <c:v>3.0962534338712065E-3</c:v>
                </c:pt>
                <c:pt idx="3">
                  <c:v>-3.4629747590905438</c:v>
                </c:pt>
                <c:pt idx="4">
                  <c:v>-0.31946318147902608</c:v>
                </c:pt>
                <c:pt idx="5">
                  <c:v>0.15355592819488961</c:v>
                </c:pt>
              </c:numCache>
            </c:numRef>
          </c:val>
          <c:extLst>
            <c:ext xmlns:c16="http://schemas.microsoft.com/office/drawing/2014/chart" uri="{C3380CC4-5D6E-409C-BE32-E72D297353CC}">
              <c16:uniqueId val="{00000017-82A0-4363-93D3-FB6274F1897A}"/>
            </c:ext>
          </c:extLst>
        </c:ser>
        <c:ser>
          <c:idx val="2"/>
          <c:order val="2"/>
          <c:tx>
            <c:v>Retraite</c:v>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dPt>
            <c:idx val="2"/>
            <c:invertIfNegative val="0"/>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19-82A0-4363-93D3-FB6274F1897A}"/>
              </c:ext>
            </c:extLst>
          </c:dPt>
          <c:dPt>
            <c:idx val="3"/>
            <c:invertIfNegative val="0"/>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1B-82A0-4363-93D3-FB6274F1897A}"/>
              </c:ext>
            </c:extLst>
          </c:dPt>
          <c:dPt>
            <c:idx val="4"/>
            <c:invertIfNegative val="0"/>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1D-82A0-4363-93D3-FB6274F1897A}"/>
              </c:ext>
            </c:extLst>
          </c:dPt>
          <c:dPt>
            <c:idx val="5"/>
            <c:invertIfNegative val="0"/>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1F-82A0-4363-93D3-FB6274F1897A}"/>
              </c:ext>
            </c:extLst>
          </c:dPt>
          <c:dPt>
            <c:idx val="6"/>
            <c:invertIfNegative val="0"/>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21-82A0-4363-93D3-FB6274F1897A}"/>
              </c:ext>
            </c:extLst>
          </c:dPt>
          <c:cat>
            <c:strRef>
              <c:f>'Prest._cotisa.'!$D$57:$I$57</c:f>
              <c:strCache>
                <c:ptCount val="6"/>
                <c:pt idx="0">
                  <c:v>2024</c:v>
                </c:pt>
                <c:pt idx="1">
                  <c:v>2025(p)</c:v>
                </c:pt>
                <c:pt idx="2">
                  <c:v>2026(p)</c:v>
                </c:pt>
                <c:pt idx="3">
                  <c:v>2027(p)</c:v>
                </c:pt>
                <c:pt idx="4">
                  <c:v>2028(p)</c:v>
                </c:pt>
                <c:pt idx="5">
                  <c:v>2029(p)</c:v>
                </c:pt>
              </c:strCache>
            </c:strRef>
          </c:cat>
          <c:val>
            <c:numRef>
              <c:f>'Prest._cotisa.'!$D$67:$I$67</c:f>
              <c:numCache>
                <c:formatCode>\+0.0;\-0.0</c:formatCode>
                <c:ptCount val="6"/>
                <c:pt idx="0">
                  <c:v>1.5374247721956775</c:v>
                </c:pt>
                <c:pt idx="1">
                  <c:v>-0.15536079262094701</c:v>
                </c:pt>
                <c:pt idx="2">
                  <c:v>-1.599360683687084</c:v>
                </c:pt>
                <c:pt idx="3">
                  <c:v>-4.1756283526741713</c:v>
                </c:pt>
                <c:pt idx="4">
                  <c:v>-0.63164997096306863</c:v>
                </c:pt>
                <c:pt idx="5">
                  <c:v>-4.4145105904579308E-3</c:v>
                </c:pt>
              </c:numCache>
            </c:numRef>
          </c:val>
          <c:extLst>
            <c:ext xmlns:c16="http://schemas.microsoft.com/office/drawing/2014/chart" uri="{C3380CC4-5D6E-409C-BE32-E72D297353CC}">
              <c16:uniqueId val="{00000022-82A0-4363-93D3-FB6274F1897A}"/>
            </c:ext>
          </c:extLst>
        </c:ser>
        <c:ser>
          <c:idx val="3"/>
          <c:order val="3"/>
          <c:tx>
            <c:v>Famille</c:v>
          </c:tx>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dPt>
            <c:idx val="2"/>
            <c:invertIfNegative val="0"/>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24-82A0-4363-93D3-FB6274F1897A}"/>
              </c:ext>
            </c:extLst>
          </c:dPt>
          <c:dPt>
            <c:idx val="3"/>
            <c:invertIfNegative val="0"/>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26-82A0-4363-93D3-FB6274F1897A}"/>
              </c:ext>
            </c:extLst>
          </c:dPt>
          <c:dPt>
            <c:idx val="4"/>
            <c:invertIfNegative val="0"/>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28-82A0-4363-93D3-FB6274F1897A}"/>
              </c:ext>
            </c:extLst>
          </c:dPt>
          <c:dPt>
            <c:idx val="5"/>
            <c:invertIfNegative val="0"/>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2A-82A0-4363-93D3-FB6274F1897A}"/>
              </c:ext>
            </c:extLst>
          </c:dPt>
          <c:dPt>
            <c:idx val="6"/>
            <c:invertIfNegative val="0"/>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2C-82A0-4363-93D3-FB6274F1897A}"/>
              </c:ext>
            </c:extLst>
          </c:dPt>
          <c:cat>
            <c:strRef>
              <c:f>'Prest._cotisa.'!$D$57:$I$57</c:f>
              <c:strCache>
                <c:ptCount val="6"/>
                <c:pt idx="0">
                  <c:v>2024</c:v>
                </c:pt>
                <c:pt idx="1">
                  <c:v>2025(p)</c:v>
                </c:pt>
                <c:pt idx="2">
                  <c:v>2026(p)</c:v>
                </c:pt>
                <c:pt idx="3">
                  <c:v>2027(p)</c:v>
                </c:pt>
                <c:pt idx="4">
                  <c:v>2028(p)</c:v>
                </c:pt>
                <c:pt idx="5">
                  <c:v>2029(p)</c:v>
                </c:pt>
              </c:strCache>
            </c:strRef>
          </c:cat>
          <c:val>
            <c:numRef>
              <c:f>'Prest._cotisa.'!$D$66:$I$66</c:f>
              <c:numCache>
                <c:formatCode>\+0.0;\-0.0</c:formatCode>
                <c:ptCount val="6"/>
                <c:pt idx="0">
                  <c:v>4.7608428816403536E-2</c:v>
                </c:pt>
                <c:pt idx="1">
                  <c:v>-1.3895974700562606</c:v>
                </c:pt>
                <c:pt idx="2">
                  <c:v>-0.70704876025974717</c:v>
                </c:pt>
                <c:pt idx="3">
                  <c:v>-0.71049931689579993</c:v>
                </c:pt>
                <c:pt idx="4">
                  <c:v>-0.30963323514801089</c:v>
                </c:pt>
                <c:pt idx="5">
                  <c:v>-0.15236799126249925</c:v>
                </c:pt>
              </c:numCache>
            </c:numRef>
          </c:val>
          <c:extLst>
            <c:ext xmlns:c16="http://schemas.microsoft.com/office/drawing/2014/chart" uri="{C3380CC4-5D6E-409C-BE32-E72D297353CC}">
              <c16:uniqueId val="{0000002D-82A0-4363-93D3-FB6274F1897A}"/>
            </c:ext>
          </c:extLst>
        </c:ser>
        <c:ser>
          <c:idx val="4"/>
          <c:order val="4"/>
          <c:tx>
            <c:v>RCO</c:v>
          </c:tx>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dPt>
            <c:idx val="0"/>
            <c:invertIfNegative val="0"/>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2F-82A0-4363-93D3-FB6274F1897A}"/>
              </c:ext>
            </c:extLst>
          </c:dPt>
          <c:dPt>
            <c:idx val="2"/>
            <c:invertIfNegative val="0"/>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31-82A0-4363-93D3-FB6274F1897A}"/>
              </c:ext>
            </c:extLst>
          </c:dPt>
          <c:dPt>
            <c:idx val="3"/>
            <c:invertIfNegative val="0"/>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33-82A0-4363-93D3-FB6274F1897A}"/>
              </c:ext>
            </c:extLst>
          </c:dPt>
          <c:dPt>
            <c:idx val="4"/>
            <c:invertIfNegative val="0"/>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35-82A0-4363-93D3-FB6274F1897A}"/>
              </c:ext>
            </c:extLst>
          </c:dPt>
          <c:dPt>
            <c:idx val="5"/>
            <c:invertIfNegative val="0"/>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37-82A0-4363-93D3-FB6274F1897A}"/>
              </c:ext>
            </c:extLst>
          </c:dPt>
          <c:dPt>
            <c:idx val="6"/>
            <c:invertIfNegative val="0"/>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39-82A0-4363-93D3-FB6274F1897A}"/>
              </c:ext>
            </c:extLst>
          </c:dPt>
          <c:cat>
            <c:strRef>
              <c:f>'Prest._cotisa.'!$D$57:$I$57</c:f>
              <c:strCache>
                <c:ptCount val="6"/>
                <c:pt idx="0">
                  <c:v>2024</c:v>
                </c:pt>
                <c:pt idx="1">
                  <c:v>2025(p)</c:v>
                </c:pt>
                <c:pt idx="2">
                  <c:v>2026(p)</c:v>
                </c:pt>
                <c:pt idx="3">
                  <c:v>2027(p)</c:v>
                </c:pt>
                <c:pt idx="4">
                  <c:v>2028(p)</c:v>
                </c:pt>
                <c:pt idx="5">
                  <c:v>2029(p)</c:v>
                </c:pt>
              </c:strCache>
            </c:strRef>
          </c:cat>
          <c:val>
            <c:numRef>
              <c:f>'Prest._cotisa.'!$D$68:$I$68</c:f>
              <c:numCache>
                <c:formatCode>\+0.0;\-0.0</c:formatCode>
                <c:ptCount val="6"/>
                <c:pt idx="0">
                  <c:v>0.90805718961815096</c:v>
                </c:pt>
                <c:pt idx="1">
                  <c:v>-0.53972140873472207</c:v>
                </c:pt>
                <c:pt idx="2">
                  <c:v>4.2499313053596905</c:v>
                </c:pt>
                <c:pt idx="3">
                  <c:v>-1.6615020245138112</c:v>
                </c:pt>
                <c:pt idx="4">
                  <c:v>-0.67847662571246725</c:v>
                </c:pt>
                <c:pt idx="5">
                  <c:v>-0.25639405406949173</c:v>
                </c:pt>
              </c:numCache>
            </c:numRef>
          </c:val>
          <c:extLst>
            <c:ext xmlns:c16="http://schemas.microsoft.com/office/drawing/2014/chart" uri="{C3380CC4-5D6E-409C-BE32-E72D297353CC}">
              <c16:uniqueId val="{0000003A-82A0-4363-93D3-FB6274F1897A}"/>
            </c:ext>
          </c:extLst>
        </c:ser>
        <c:dLbls>
          <c:showLegendKey val="0"/>
          <c:showVal val="0"/>
          <c:showCatName val="0"/>
          <c:showSerName val="0"/>
          <c:showPercent val="0"/>
          <c:showBubbleSize val="0"/>
        </c:dLbls>
        <c:gapWidth val="150"/>
        <c:axId val="434978512"/>
        <c:axId val="434974592"/>
      </c:barChart>
      <c:lineChart>
        <c:grouping val="standard"/>
        <c:varyColors val="0"/>
        <c:ser>
          <c:idx val="5"/>
          <c:order val="5"/>
          <c:tx>
            <c:v>Evolution des cotisations sociales</c:v>
          </c:tx>
          <c:spPr>
            <a:ln w="31750" cap="rnd">
              <a:solidFill>
                <a:schemeClr val="accent5">
                  <a:lumMod val="60000"/>
                </a:schemeClr>
              </a:solidFill>
              <a:round/>
            </a:ln>
            <a:effectLst>
              <a:outerShdw blurRad="40000" dist="23000" dir="5400000" rotWithShape="0">
                <a:srgbClr val="000000">
                  <a:alpha val="35000"/>
                </a:srgbClr>
              </a:outerShdw>
            </a:effectLst>
          </c:spPr>
          <c:marker>
            <c:symbol val="circle"/>
            <c:size val="6"/>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dPt>
            <c:idx val="2"/>
            <c:marker>
              <c:symbol val="circle"/>
              <c:size val="6"/>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bubble3D val="0"/>
            <c:extLst>
              <c:ext xmlns:c16="http://schemas.microsoft.com/office/drawing/2014/chart" uri="{C3380CC4-5D6E-409C-BE32-E72D297353CC}">
                <c16:uniqueId val="{0000003C-82A0-4363-93D3-FB6274F1897A}"/>
              </c:ext>
            </c:extLst>
          </c:dPt>
          <c:dPt>
            <c:idx val="3"/>
            <c:marker>
              <c:symbol val="circle"/>
              <c:size val="6"/>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bubble3D val="0"/>
            <c:extLst>
              <c:ext xmlns:c16="http://schemas.microsoft.com/office/drawing/2014/chart" uri="{C3380CC4-5D6E-409C-BE32-E72D297353CC}">
                <c16:uniqueId val="{0000003E-82A0-4363-93D3-FB6274F1897A}"/>
              </c:ext>
            </c:extLst>
          </c:dPt>
          <c:dPt>
            <c:idx val="4"/>
            <c:marker>
              <c:symbol val="circle"/>
              <c:size val="6"/>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bubble3D val="0"/>
            <c:extLst>
              <c:ext xmlns:c16="http://schemas.microsoft.com/office/drawing/2014/chart" uri="{C3380CC4-5D6E-409C-BE32-E72D297353CC}">
                <c16:uniqueId val="{00000040-82A0-4363-93D3-FB6274F1897A}"/>
              </c:ext>
            </c:extLst>
          </c:dPt>
          <c:dPt>
            <c:idx val="5"/>
            <c:marker>
              <c:symbol val="circle"/>
              <c:size val="6"/>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bubble3D val="0"/>
            <c:extLst>
              <c:ext xmlns:c16="http://schemas.microsoft.com/office/drawing/2014/chart" uri="{C3380CC4-5D6E-409C-BE32-E72D297353CC}">
                <c16:uniqueId val="{00000042-82A0-4363-93D3-FB6274F1897A}"/>
              </c:ext>
            </c:extLst>
          </c:dPt>
          <c:dLbls>
            <c:dLbl>
              <c:idx val="0"/>
              <c:layout>
                <c:manualLayout>
                  <c:x val="-8.362858352119186E-2"/>
                  <c:y val="5.71227029882077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3-82A0-4363-93D3-FB6274F1897A}"/>
                </c:ext>
              </c:extLst>
            </c:dLbl>
            <c:dLbl>
              <c:idx val="1"/>
              <c:layout>
                <c:manualLayout>
                  <c:x val="-6.8576226465415169E-2"/>
                  <c:y val="2.02911938054662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4-82A0-4363-93D3-FB6274F1897A}"/>
                </c:ext>
              </c:extLst>
            </c:dLbl>
            <c:dLbl>
              <c:idx val="2"/>
              <c:layout>
                <c:manualLayout>
                  <c:x val="-7.5266528959378867E-2"/>
                  <c:y val="5.68937611900941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C-82A0-4363-93D3-FB6274F1897A}"/>
                </c:ext>
              </c:extLst>
            </c:dLbl>
            <c:dLbl>
              <c:idx val="3"/>
              <c:layout>
                <c:manualLayout>
                  <c:x val="-3.3373109972744922E-3"/>
                  <c:y val="2.44230228965673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E-82A0-4363-93D3-FB6274F1897A}"/>
                </c:ext>
              </c:extLst>
            </c:dLbl>
            <c:dLbl>
              <c:idx val="4"/>
              <c:layout>
                <c:manualLayout>
                  <c:x val="-3.0106625657034963E-2"/>
                  <c:y val="3.29285968009996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0-82A0-4363-93D3-FB6274F1897A}"/>
                </c:ext>
              </c:extLst>
            </c:dLbl>
            <c:dLbl>
              <c:idx val="5"/>
              <c:layout>
                <c:manualLayout>
                  <c:x val="-3.1779215971314806E-2"/>
                  <c:y val="6.915005328209954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2-82A0-4363-93D3-FB6274F1897A}"/>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numLit>
              <c:formatCode>General</c:formatCode>
              <c:ptCount val="6"/>
              <c:pt idx="0">
                <c:v>0</c:v>
              </c:pt>
              <c:pt idx="1">
                <c:v>0</c:v>
              </c:pt>
              <c:pt idx="2">
                <c:v>0</c:v>
              </c:pt>
              <c:pt idx="3">
                <c:v>0</c:v>
              </c:pt>
              <c:pt idx="4">
                <c:v>0</c:v>
              </c:pt>
              <c:pt idx="5">
                <c:v>0</c:v>
              </c:pt>
            </c:numLit>
          </c:cat>
          <c:val>
            <c:numRef>
              <c:f>'Prest._cotisa.'!$D$40:$I$40</c:f>
              <c:numCache>
                <c:formatCode>\+0.0%;\-0.0%;General</c:formatCode>
                <c:ptCount val="6"/>
                <c:pt idx="0">
                  <c:v>3.6746487460811883E-2</c:v>
                </c:pt>
                <c:pt idx="1">
                  <c:v>-4.8389686062426662E-3</c:v>
                </c:pt>
                <c:pt idx="2">
                  <c:v>1.8118058654470914E-2</c:v>
                </c:pt>
                <c:pt idx="3">
                  <c:v>-0.10131699267167682</c:v>
                </c:pt>
                <c:pt idx="4">
                  <c:v>-2.0644532185542963E-2</c:v>
                </c:pt>
                <c:pt idx="5">
                  <c:v>-3.6077222109734963E-3</c:v>
                </c:pt>
              </c:numCache>
            </c:numRef>
          </c:val>
          <c:smooth val="0"/>
          <c:extLst>
            <c:ext xmlns:c16="http://schemas.microsoft.com/office/drawing/2014/chart" uri="{C3380CC4-5D6E-409C-BE32-E72D297353CC}">
              <c16:uniqueId val="{00000045-82A0-4363-93D3-FB6274F1897A}"/>
            </c:ext>
          </c:extLst>
        </c:ser>
        <c:ser>
          <c:idx val="6"/>
          <c:order val="6"/>
          <c:tx>
            <c:v>Evolution de l'assiette brute totale de cotisations</c:v>
          </c:tx>
          <c:spPr>
            <a:ln w="31750" cap="rnd">
              <a:solidFill>
                <a:schemeClr val="accent1">
                  <a:lumMod val="80000"/>
                  <a:lumOff val="20000"/>
                </a:schemeClr>
              </a:solidFill>
              <a:round/>
            </a:ln>
            <a:effectLst>
              <a:outerShdw blurRad="40000" dist="23000" dir="5400000" rotWithShape="0">
                <a:srgbClr val="000000">
                  <a:alpha val="35000"/>
                </a:srgbClr>
              </a:outerShdw>
            </a:effectLst>
          </c:spPr>
          <c:marker>
            <c:symbol val="circle"/>
            <c:size val="6"/>
            <c:spPr>
              <a:gradFill rotWithShape="1">
                <a:gsLst>
                  <a:gs pos="0">
                    <a:schemeClr val="accent1">
                      <a:lumMod val="80000"/>
                      <a:lumOff val="20000"/>
                      <a:shade val="51000"/>
                      <a:satMod val="130000"/>
                    </a:schemeClr>
                  </a:gs>
                  <a:gs pos="80000">
                    <a:schemeClr val="accent1">
                      <a:lumMod val="80000"/>
                      <a:lumOff val="20000"/>
                      <a:shade val="93000"/>
                      <a:satMod val="130000"/>
                    </a:schemeClr>
                  </a:gs>
                  <a:gs pos="100000">
                    <a:schemeClr val="accent1">
                      <a:lumMod val="80000"/>
                      <a:lumOff val="20000"/>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dPt>
            <c:idx val="2"/>
            <c:marker>
              <c:symbol val="circle"/>
              <c:size val="6"/>
              <c:spPr>
                <a:gradFill rotWithShape="1">
                  <a:gsLst>
                    <a:gs pos="0">
                      <a:schemeClr val="accent1">
                        <a:lumMod val="80000"/>
                        <a:lumOff val="20000"/>
                        <a:shade val="51000"/>
                        <a:satMod val="130000"/>
                      </a:schemeClr>
                    </a:gs>
                    <a:gs pos="80000">
                      <a:schemeClr val="accent1">
                        <a:lumMod val="80000"/>
                        <a:lumOff val="20000"/>
                        <a:shade val="93000"/>
                        <a:satMod val="130000"/>
                      </a:schemeClr>
                    </a:gs>
                    <a:gs pos="100000">
                      <a:schemeClr val="accent1">
                        <a:lumMod val="80000"/>
                        <a:lumOff val="20000"/>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bubble3D val="0"/>
            <c:spPr>
              <a:ln w="31750" cap="rnd">
                <a:solidFill>
                  <a:schemeClr val="accent1">
                    <a:lumMod val="80000"/>
                    <a:lumOff val="20000"/>
                  </a:schemeClr>
                </a:solidFill>
                <a:round/>
              </a:ln>
              <a:effectLst>
                <a:outerShdw blurRad="40000" dist="23000" dir="5400000" rotWithShape="0">
                  <a:srgbClr val="000000">
                    <a:alpha val="35000"/>
                  </a:srgbClr>
                </a:outerShdw>
              </a:effectLst>
            </c:spPr>
            <c:extLst>
              <c:ext xmlns:c16="http://schemas.microsoft.com/office/drawing/2014/chart" uri="{C3380CC4-5D6E-409C-BE32-E72D297353CC}">
                <c16:uniqueId val="{00000047-82A0-4363-93D3-FB6274F1897A}"/>
              </c:ext>
            </c:extLst>
          </c:dPt>
          <c:dPt>
            <c:idx val="3"/>
            <c:marker>
              <c:symbol val="circle"/>
              <c:size val="6"/>
              <c:spPr>
                <a:gradFill rotWithShape="1">
                  <a:gsLst>
                    <a:gs pos="0">
                      <a:schemeClr val="accent1">
                        <a:lumMod val="80000"/>
                        <a:lumOff val="20000"/>
                        <a:shade val="51000"/>
                        <a:satMod val="130000"/>
                      </a:schemeClr>
                    </a:gs>
                    <a:gs pos="80000">
                      <a:schemeClr val="accent1">
                        <a:lumMod val="80000"/>
                        <a:lumOff val="20000"/>
                        <a:shade val="93000"/>
                        <a:satMod val="130000"/>
                      </a:schemeClr>
                    </a:gs>
                    <a:gs pos="100000">
                      <a:schemeClr val="accent1">
                        <a:lumMod val="80000"/>
                        <a:lumOff val="20000"/>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bubble3D val="0"/>
            <c:spPr>
              <a:ln w="31750" cap="rnd">
                <a:solidFill>
                  <a:schemeClr val="accent1">
                    <a:lumMod val="80000"/>
                    <a:lumOff val="20000"/>
                  </a:schemeClr>
                </a:solidFill>
                <a:round/>
              </a:ln>
              <a:effectLst>
                <a:outerShdw blurRad="40000" dist="23000" dir="5400000" rotWithShape="0">
                  <a:srgbClr val="000000">
                    <a:alpha val="35000"/>
                  </a:srgbClr>
                </a:outerShdw>
              </a:effectLst>
            </c:spPr>
            <c:extLst>
              <c:ext xmlns:c16="http://schemas.microsoft.com/office/drawing/2014/chart" uri="{C3380CC4-5D6E-409C-BE32-E72D297353CC}">
                <c16:uniqueId val="{00000049-82A0-4363-93D3-FB6274F1897A}"/>
              </c:ext>
            </c:extLst>
          </c:dPt>
          <c:dPt>
            <c:idx val="4"/>
            <c:marker>
              <c:symbol val="circle"/>
              <c:size val="6"/>
              <c:spPr>
                <a:gradFill rotWithShape="1">
                  <a:gsLst>
                    <a:gs pos="0">
                      <a:schemeClr val="accent1">
                        <a:lumMod val="80000"/>
                        <a:lumOff val="20000"/>
                        <a:shade val="51000"/>
                        <a:satMod val="130000"/>
                      </a:schemeClr>
                    </a:gs>
                    <a:gs pos="80000">
                      <a:schemeClr val="accent1">
                        <a:lumMod val="80000"/>
                        <a:lumOff val="20000"/>
                        <a:shade val="93000"/>
                        <a:satMod val="130000"/>
                      </a:schemeClr>
                    </a:gs>
                    <a:gs pos="100000">
                      <a:schemeClr val="accent1">
                        <a:lumMod val="80000"/>
                        <a:lumOff val="20000"/>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bubble3D val="0"/>
            <c:spPr>
              <a:ln w="31750" cap="rnd">
                <a:solidFill>
                  <a:schemeClr val="accent1">
                    <a:lumMod val="80000"/>
                    <a:lumOff val="20000"/>
                  </a:schemeClr>
                </a:solidFill>
                <a:round/>
              </a:ln>
              <a:effectLst>
                <a:outerShdw blurRad="40000" dist="23000" dir="5400000" rotWithShape="0">
                  <a:srgbClr val="000000">
                    <a:alpha val="35000"/>
                  </a:srgbClr>
                </a:outerShdw>
              </a:effectLst>
            </c:spPr>
            <c:extLst>
              <c:ext xmlns:c16="http://schemas.microsoft.com/office/drawing/2014/chart" uri="{C3380CC4-5D6E-409C-BE32-E72D297353CC}">
                <c16:uniqueId val="{0000004B-82A0-4363-93D3-FB6274F1897A}"/>
              </c:ext>
            </c:extLst>
          </c:dPt>
          <c:dPt>
            <c:idx val="5"/>
            <c:marker>
              <c:symbol val="circle"/>
              <c:size val="6"/>
              <c:spPr>
                <a:gradFill rotWithShape="1">
                  <a:gsLst>
                    <a:gs pos="0">
                      <a:schemeClr val="accent1">
                        <a:lumMod val="80000"/>
                        <a:lumOff val="20000"/>
                        <a:shade val="51000"/>
                        <a:satMod val="130000"/>
                      </a:schemeClr>
                    </a:gs>
                    <a:gs pos="80000">
                      <a:schemeClr val="accent1">
                        <a:lumMod val="80000"/>
                        <a:lumOff val="20000"/>
                        <a:shade val="93000"/>
                        <a:satMod val="130000"/>
                      </a:schemeClr>
                    </a:gs>
                    <a:gs pos="100000">
                      <a:schemeClr val="accent1">
                        <a:lumMod val="80000"/>
                        <a:lumOff val="20000"/>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bubble3D val="0"/>
            <c:spPr>
              <a:ln w="31750" cap="rnd">
                <a:solidFill>
                  <a:schemeClr val="accent1">
                    <a:lumMod val="80000"/>
                    <a:lumOff val="20000"/>
                  </a:schemeClr>
                </a:solidFill>
                <a:round/>
              </a:ln>
              <a:effectLst>
                <a:outerShdw blurRad="40000" dist="23000" dir="5400000" rotWithShape="0">
                  <a:srgbClr val="000000">
                    <a:alpha val="35000"/>
                  </a:srgbClr>
                </a:outerShdw>
              </a:effectLst>
            </c:spPr>
            <c:extLst>
              <c:ext xmlns:c16="http://schemas.microsoft.com/office/drawing/2014/chart" uri="{C3380CC4-5D6E-409C-BE32-E72D297353CC}">
                <c16:uniqueId val="{0000004D-82A0-4363-93D3-FB6274F1897A}"/>
              </c:ext>
            </c:extLst>
          </c:dPt>
          <c:dLbls>
            <c:dLbl>
              <c:idx val="1"/>
              <c:layout>
                <c:manualLayout>
                  <c:x val="-1.0035541885678382E-2"/>
                  <c:y val="-2.63428774407998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F-82A0-4363-93D3-FB6274F1897A}"/>
                </c:ext>
              </c:extLst>
            </c:dLbl>
            <c:dLbl>
              <c:idx val="2"/>
              <c:layout>
                <c:manualLayout>
                  <c:x val="-2.5101975953756555E-2"/>
                  <c:y val="-2.02147914441028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7-82A0-4363-93D3-FB6274F1897A}"/>
                </c:ext>
              </c:extLst>
            </c:dLbl>
            <c:dLbl>
              <c:idx val="3"/>
              <c:layout>
                <c:manualLayout>
                  <c:x val="-9.8695962231870105E-2"/>
                  <c:y val="-2.73345364936675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9-82A0-4363-93D3-FB6274F1897A}"/>
                </c:ext>
              </c:extLst>
            </c:dLbl>
            <c:dLbl>
              <c:idx val="4"/>
              <c:layout>
                <c:manualLayout>
                  <c:x val="-6.1898969092813394E-2"/>
                  <c:y val="-2.21346660593386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B-82A0-4363-93D3-FB6274F1897A}"/>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val>
            <c:numRef>
              <c:f>'Assiette brute de cotisation'!$B$21:$G$21</c:f>
              <c:numCache>
                <c:formatCode>\+0.0%;\-0.0%;\ General</c:formatCode>
                <c:ptCount val="6"/>
                <c:pt idx="0">
                  <c:v>6.407385779621344E-2</c:v>
                </c:pt>
                <c:pt idx="1">
                  <c:v>-0.11030000000666706</c:v>
                </c:pt>
                <c:pt idx="2">
                  <c:v>-0.12420000003597376</c:v>
                </c:pt>
                <c:pt idx="3">
                  <c:v>-0.23020000004133179</c:v>
                </c:pt>
                <c:pt idx="4">
                  <c:v>-0.11149999992492832</c:v>
                </c:pt>
                <c:pt idx="5">
                  <c:v>-4.1199999988746905E-2</c:v>
                </c:pt>
              </c:numCache>
            </c:numRef>
          </c:val>
          <c:smooth val="0"/>
          <c:extLst>
            <c:ext xmlns:c16="http://schemas.microsoft.com/office/drawing/2014/chart" uri="{C3380CC4-5D6E-409C-BE32-E72D297353CC}">
              <c16:uniqueId val="{00000050-82A0-4363-93D3-FB6274F1897A}"/>
            </c:ext>
          </c:extLst>
        </c:ser>
        <c:dLbls>
          <c:showLegendKey val="0"/>
          <c:showVal val="0"/>
          <c:showCatName val="0"/>
          <c:showSerName val="0"/>
          <c:showPercent val="0"/>
          <c:showBubbleSize val="0"/>
        </c:dLbls>
        <c:marker val="1"/>
        <c:smooth val="0"/>
        <c:axId val="434980472"/>
        <c:axId val="434978904"/>
      </c:lineChart>
      <c:catAx>
        <c:axId val="434978512"/>
        <c:scaling>
          <c:orientation val="minMax"/>
        </c:scaling>
        <c:delete val="0"/>
        <c:axPos val="b"/>
        <c:numFmt formatCode="General" sourceLinked="1"/>
        <c:majorTickMark val="none"/>
        <c:minorTickMark val="none"/>
        <c:tickLblPos val="high"/>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crossAx val="434974592"/>
        <c:crosses val="autoZero"/>
        <c:auto val="1"/>
        <c:lblAlgn val="ctr"/>
        <c:lblOffset val="100"/>
        <c:noMultiLvlLbl val="0"/>
      </c:catAx>
      <c:valAx>
        <c:axId val="434974592"/>
        <c:scaling>
          <c:orientation val="minMax"/>
          <c:max val="5"/>
          <c:min val="-5"/>
        </c:scaling>
        <c:delete val="0"/>
        <c:axPos val="l"/>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fr-FR"/>
                  <a:t>Contribution à l'évolution (en points)</a:t>
                </a:r>
              </a:p>
            </c:rich>
          </c:tx>
          <c:layout>
            <c:manualLayout>
              <c:xMode val="edge"/>
              <c:yMode val="edge"/>
              <c:x val="6.9108237254533909E-3"/>
              <c:y val="0.22825658931867746"/>
            </c:manualLayout>
          </c:layout>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fr-FR"/>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crossAx val="434978512"/>
        <c:crosses val="autoZero"/>
        <c:crossBetween val="between"/>
        <c:majorUnit val="1"/>
      </c:valAx>
      <c:valAx>
        <c:axId val="434978904"/>
        <c:scaling>
          <c:orientation val="minMax"/>
          <c:max val="0.2"/>
          <c:min val="-0.15000000000000002"/>
        </c:scaling>
        <c:delete val="0"/>
        <c:axPos val="r"/>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fr-FR"/>
                  <a:t>Evolution en %</a:t>
                </a:r>
              </a:p>
            </c:rich>
          </c:tx>
          <c:layout>
            <c:manualLayout>
              <c:xMode val="edge"/>
              <c:yMode val="edge"/>
              <c:x val="0.95402905276205896"/>
              <c:y val="0.57838535792347601"/>
            </c:manualLayout>
          </c:layout>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fr-FR"/>
            </a:p>
          </c:txPr>
        </c:title>
        <c:numFmt formatCode="\+0.0%;\-0.0%;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crossAx val="434980472"/>
        <c:crosses val="max"/>
        <c:crossBetween val="between"/>
        <c:majorUnit val="5.000000000000001E-2"/>
      </c:valAx>
      <c:catAx>
        <c:axId val="434980472"/>
        <c:scaling>
          <c:orientation val="minMax"/>
        </c:scaling>
        <c:delete val="1"/>
        <c:axPos val="b"/>
        <c:numFmt formatCode="General" sourceLinked="1"/>
        <c:majorTickMark val="none"/>
        <c:minorTickMark val="none"/>
        <c:tickLblPos val="nextTo"/>
        <c:crossAx val="434978904"/>
        <c:crosses val="autoZero"/>
        <c:auto val="1"/>
        <c:lblAlgn val="ctr"/>
        <c:lblOffset val="100"/>
        <c:noMultiLvlLbl val="0"/>
      </c:catAx>
      <c:spPr>
        <a:noFill/>
        <a:ln>
          <a:noFill/>
        </a:ln>
        <a:effectLst/>
      </c:spPr>
    </c:plotArea>
    <c:legend>
      <c:legendPos val="b"/>
      <c:legendEntry>
        <c:idx val="5"/>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legendEntry>
      <c:legendEntry>
        <c:idx val="6"/>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legendEntry>
      <c:layout>
        <c:manualLayout>
          <c:xMode val="edge"/>
          <c:yMode val="edge"/>
          <c:x val="3.3451806285594403E-3"/>
          <c:y val="0.84194117967346227"/>
          <c:w val="0.98984289899148081"/>
          <c:h val="0.1514731009663376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066475334985743"/>
          <c:y val="0.18164982975942959"/>
          <c:w val="0.83702454832911288"/>
          <c:h val="0.67973255584221526"/>
        </c:manualLayout>
      </c:layout>
      <c:barChart>
        <c:barDir val="col"/>
        <c:grouping val="stacked"/>
        <c:varyColors val="0"/>
        <c:ser>
          <c:idx val="0"/>
          <c:order val="0"/>
          <c:tx>
            <c:v>ATEXA</c:v>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f>SOLDES!$L$2:$Q$4</c:f>
              <c:strCache>
                <c:ptCount val="6"/>
                <c:pt idx="0">
                  <c:v>2024</c:v>
                </c:pt>
                <c:pt idx="1">
                  <c:v>2025(p)</c:v>
                </c:pt>
                <c:pt idx="2">
                  <c:v>2026(p)</c:v>
                </c:pt>
                <c:pt idx="3">
                  <c:v>2027(p)</c:v>
                </c:pt>
                <c:pt idx="4">
                  <c:v>2028(p)</c:v>
                </c:pt>
                <c:pt idx="5">
                  <c:v>2029(p)</c:v>
                </c:pt>
              </c:strCache>
            </c:strRef>
          </c:cat>
          <c:val>
            <c:numRef>
              <c:f>SOLDES!$C$23:$H$23</c:f>
              <c:numCache>
                <c:formatCode>#\ ##0.0</c:formatCode>
                <c:ptCount val="6"/>
                <c:pt idx="0">
                  <c:v>-50.842447229999948</c:v>
                </c:pt>
                <c:pt idx="1">
                  <c:v>-10.824433311191967</c:v>
                </c:pt>
                <c:pt idx="2">
                  <c:v>-42.07464515705999</c:v>
                </c:pt>
                <c:pt idx="3">
                  <c:v>-38.19749999595382</c:v>
                </c:pt>
                <c:pt idx="4">
                  <c:v>-54.011723764966348</c:v>
                </c:pt>
                <c:pt idx="5">
                  <c:v>-72.461099247808477</c:v>
                </c:pt>
              </c:numCache>
            </c:numRef>
          </c:val>
          <c:extLst>
            <c:ext xmlns:c16="http://schemas.microsoft.com/office/drawing/2014/chart" uri="{C3380CC4-5D6E-409C-BE32-E72D297353CC}">
              <c16:uniqueId val="{00000000-ED59-4131-8F4C-32D63339A7C2}"/>
            </c:ext>
          </c:extLst>
        </c:ser>
        <c:ser>
          <c:idx val="2"/>
          <c:order val="1"/>
          <c:tx>
            <c:v>Retraite</c:v>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dLbls>
            <c:dLbl>
              <c:idx val="0"/>
              <c:layout>
                <c:manualLayout>
                  <c:x val="-2.0535116837451153E-3"/>
                  <c:y val="-0.12334558304701949"/>
                </c:manualLayout>
              </c:layout>
              <c:tx>
                <c:rich>
                  <a:bodyPr/>
                  <a:lstStyle/>
                  <a:p>
                    <a:r>
                      <a:rPr lang="en-US"/>
                      <a:t>98,9</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ED59-4131-8F4C-32D63339A7C2}"/>
                </c:ext>
              </c:extLst>
            </c:dLbl>
            <c:dLbl>
              <c:idx val="1"/>
              <c:layout>
                <c:manualLayout>
                  <c:x val="-2.1074694621938558E-4"/>
                  <c:y val="-0.16370044336295458"/>
                </c:manualLayout>
              </c:layout>
              <c:tx>
                <c:rich>
                  <a:bodyPr/>
                  <a:lstStyle/>
                  <a:p>
                    <a:r>
                      <a:rPr lang="en-US"/>
                      <a:t>234,7</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ED59-4131-8F4C-32D63339A7C2}"/>
                </c:ext>
              </c:extLst>
            </c:dLbl>
            <c:dLbl>
              <c:idx val="2"/>
              <c:layout>
                <c:manualLayout>
                  <c:x val="-2.082540640539512E-3"/>
                  <c:y val="-0.34822792904371808"/>
                </c:manualLayout>
              </c:layout>
              <c:tx>
                <c:rich>
                  <a:bodyPr/>
                  <a:lstStyle/>
                  <a:p>
                    <a:r>
                      <a:rPr lang="en-US"/>
                      <a:t>434,4</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ED59-4131-8F4C-32D63339A7C2}"/>
                </c:ext>
              </c:extLst>
            </c:dLbl>
            <c:dLbl>
              <c:idx val="3"/>
              <c:layout>
                <c:manualLayout>
                  <c:x val="9.8403243370901511E-7"/>
                  <c:y val="-0.26236653057334913"/>
                </c:manualLayout>
              </c:layout>
              <c:tx>
                <c:rich>
                  <a:bodyPr/>
                  <a:lstStyle/>
                  <a:p>
                    <a:r>
                      <a:rPr lang="en-US"/>
                      <a:t>295,2</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ED59-4131-8F4C-32D63339A7C2}"/>
                </c:ext>
              </c:extLst>
            </c:dLbl>
            <c:dLbl>
              <c:idx val="4"/>
              <c:layout>
                <c:manualLayout>
                  <c:x val="2.3993990841938151E-4"/>
                  <c:y val="-0.25396664019255588"/>
                </c:manualLayout>
              </c:layout>
              <c:tx>
                <c:rich>
                  <a:bodyPr/>
                  <a:lstStyle/>
                  <a:p>
                    <a:r>
                      <a:rPr lang="en-US"/>
                      <a:t>281,1</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ED59-4131-8F4C-32D63339A7C2}"/>
                </c:ext>
              </c:extLst>
            </c:dLbl>
            <c:dLbl>
              <c:idx val="5"/>
              <c:layout>
                <c:manualLayout>
                  <c:x val="1.8696616240471285E-3"/>
                  <c:y val="-0.28090680455459915"/>
                </c:manualLayout>
              </c:layout>
              <c:tx>
                <c:rich>
                  <a:bodyPr/>
                  <a:lstStyle/>
                  <a:p>
                    <a:r>
                      <a:rPr lang="en-US" baseline="0"/>
                      <a:t>327,0</a:t>
                    </a:r>
                    <a:endParaRPr lang="en-US"/>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ED59-4131-8F4C-32D63339A7C2}"/>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SOLDES!$L$2:$Q$4</c:f>
              <c:strCache>
                <c:ptCount val="6"/>
                <c:pt idx="0">
                  <c:v>2024</c:v>
                </c:pt>
                <c:pt idx="1">
                  <c:v>2025(p)</c:v>
                </c:pt>
                <c:pt idx="2">
                  <c:v>2026(p)</c:v>
                </c:pt>
                <c:pt idx="3">
                  <c:v>2027(p)</c:v>
                </c:pt>
                <c:pt idx="4">
                  <c:v>2028(p)</c:v>
                </c:pt>
                <c:pt idx="5">
                  <c:v>2029(p)</c:v>
                </c:pt>
              </c:strCache>
            </c:strRef>
          </c:cat>
          <c:val>
            <c:numRef>
              <c:f>SOLDES!$C$25:$H$25</c:f>
              <c:numCache>
                <c:formatCode>#\ ##0.0</c:formatCode>
                <c:ptCount val="6"/>
                <c:pt idx="0">
                  <c:v>113.49985957000081</c:v>
                </c:pt>
                <c:pt idx="1">
                  <c:v>245.49622282642213</c:v>
                </c:pt>
                <c:pt idx="2">
                  <c:v>371.68202261310671</c:v>
                </c:pt>
                <c:pt idx="3">
                  <c:v>241.66001957250683</c:v>
                </c:pt>
                <c:pt idx="4">
                  <c:v>267.8895786157691</c:v>
                </c:pt>
                <c:pt idx="5">
                  <c:v>344.28362374419885</c:v>
                </c:pt>
              </c:numCache>
            </c:numRef>
          </c:val>
          <c:extLst>
            <c:ext xmlns:c16="http://schemas.microsoft.com/office/drawing/2014/chart" uri="{C3380CC4-5D6E-409C-BE32-E72D297353CC}">
              <c16:uniqueId val="{00000007-ED59-4131-8F4C-32D63339A7C2}"/>
            </c:ext>
          </c:extLst>
        </c:ser>
        <c:ser>
          <c:idx val="3"/>
          <c:order val="2"/>
          <c:tx>
            <c:v>RCO</c:v>
          </c:tx>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f>SOLDES!$L$2:$Q$4</c:f>
              <c:strCache>
                <c:ptCount val="6"/>
                <c:pt idx="0">
                  <c:v>2024</c:v>
                </c:pt>
                <c:pt idx="1">
                  <c:v>2025(p)</c:v>
                </c:pt>
                <c:pt idx="2">
                  <c:v>2026(p)</c:v>
                </c:pt>
                <c:pt idx="3">
                  <c:v>2027(p)</c:v>
                </c:pt>
                <c:pt idx="4">
                  <c:v>2028(p)</c:v>
                </c:pt>
                <c:pt idx="5">
                  <c:v>2029(p)</c:v>
                </c:pt>
              </c:strCache>
            </c:strRef>
          </c:cat>
          <c:val>
            <c:numRef>
              <c:f>SOLDES!$C$26:$H$26</c:f>
              <c:numCache>
                <c:formatCode>#\ ##0.0</c:formatCode>
                <c:ptCount val="6"/>
                <c:pt idx="0">
                  <c:v>37.433530980000569</c:v>
                </c:pt>
                <c:pt idx="1">
                  <c:v>0.26698371964130274</c:v>
                </c:pt>
                <c:pt idx="2">
                  <c:v>104.64024699386141</c:v>
                </c:pt>
                <c:pt idx="3">
                  <c:v>92.581472165468313</c:v>
                </c:pt>
                <c:pt idx="4">
                  <c:v>69.38419386020405</c:v>
                </c:pt>
                <c:pt idx="5">
                  <c:v>59.02759619381186</c:v>
                </c:pt>
              </c:numCache>
            </c:numRef>
          </c:val>
          <c:extLst>
            <c:ext xmlns:c16="http://schemas.microsoft.com/office/drawing/2014/chart" uri="{C3380CC4-5D6E-409C-BE32-E72D297353CC}">
              <c16:uniqueId val="{00000008-ED59-4131-8F4C-32D63339A7C2}"/>
            </c:ext>
          </c:extLst>
        </c:ser>
        <c:ser>
          <c:idx val="4"/>
          <c:order val="3"/>
          <c:tx>
            <c:v>IJ Amexa</c:v>
          </c:tx>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f>SOLDES!$L$2:$Q$4</c:f>
              <c:strCache>
                <c:ptCount val="6"/>
                <c:pt idx="0">
                  <c:v>2024</c:v>
                </c:pt>
                <c:pt idx="1">
                  <c:v>2025(p)</c:v>
                </c:pt>
                <c:pt idx="2">
                  <c:v>2026(p)</c:v>
                </c:pt>
                <c:pt idx="3">
                  <c:v>2027(p)</c:v>
                </c:pt>
                <c:pt idx="4">
                  <c:v>2028(p)</c:v>
                </c:pt>
                <c:pt idx="5">
                  <c:v>2029(p)</c:v>
                </c:pt>
              </c:strCache>
            </c:strRef>
          </c:cat>
          <c:val>
            <c:numRef>
              <c:f>SOLDES!$C$22:$H$22</c:f>
              <c:numCache>
                <c:formatCode>#\ ##0.0</c:formatCode>
                <c:ptCount val="6"/>
                <c:pt idx="0">
                  <c:v>-1.2191443299999634</c:v>
                </c:pt>
                <c:pt idx="1">
                  <c:v>-0.20988537143738029</c:v>
                </c:pt>
                <c:pt idx="2">
                  <c:v>0.17434203106495261</c:v>
                </c:pt>
                <c:pt idx="3">
                  <c:v>-0.83178716363573812</c:v>
                </c:pt>
                <c:pt idx="4">
                  <c:v>-2.1968099096181248</c:v>
                </c:pt>
                <c:pt idx="5">
                  <c:v>-3.8379531764921779</c:v>
                </c:pt>
              </c:numCache>
            </c:numRef>
          </c:val>
          <c:extLst>
            <c:ext xmlns:c16="http://schemas.microsoft.com/office/drawing/2014/chart" uri="{C3380CC4-5D6E-409C-BE32-E72D297353CC}">
              <c16:uniqueId val="{00000009-ED59-4131-8F4C-32D63339A7C2}"/>
            </c:ext>
          </c:extLst>
        </c:ser>
        <c:dLbls>
          <c:showLegendKey val="0"/>
          <c:showVal val="0"/>
          <c:showCatName val="0"/>
          <c:showSerName val="0"/>
          <c:showPercent val="0"/>
          <c:showBubbleSize val="0"/>
        </c:dLbls>
        <c:gapWidth val="150"/>
        <c:overlap val="100"/>
        <c:axId val="435826936"/>
        <c:axId val="435827720"/>
      </c:barChart>
      <c:catAx>
        <c:axId val="435826936"/>
        <c:scaling>
          <c:orientation val="minMax"/>
        </c:scaling>
        <c:delete val="0"/>
        <c:axPos val="b"/>
        <c:numFmt formatCode="General" sourceLinked="1"/>
        <c:majorTickMark val="none"/>
        <c:minorTickMark val="none"/>
        <c:tickLblPos val="high"/>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crossAx val="435827720"/>
        <c:crosses val="autoZero"/>
        <c:auto val="1"/>
        <c:lblAlgn val="ctr"/>
        <c:lblOffset val="100"/>
        <c:noMultiLvlLbl val="0"/>
      </c:catAx>
      <c:valAx>
        <c:axId val="435827720"/>
        <c:scaling>
          <c:orientation val="minMax"/>
          <c:max val="500"/>
          <c:min val="-100"/>
        </c:scaling>
        <c:delete val="1"/>
        <c:axPos val="l"/>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fr-FR"/>
                  <a:t>En millions d'euros</a:t>
                </a:r>
              </a:p>
            </c:rich>
          </c:tx>
          <c:layout>
            <c:manualLayout>
              <c:xMode val="edge"/>
              <c:yMode val="edge"/>
              <c:x val="1.7971614366119573E-3"/>
              <c:y val="0.30555763190762697"/>
            </c:manualLayout>
          </c:layout>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fr-FR"/>
            </a:p>
          </c:txPr>
        </c:title>
        <c:numFmt formatCode="#\ ##0.0" sourceLinked="1"/>
        <c:majorTickMark val="none"/>
        <c:minorTickMark val="none"/>
        <c:tickLblPos val="nextTo"/>
        <c:crossAx val="435826936"/>
        <c:crosses val="autoZero"/>
        <c:crossBetween val="between"/>
        <c:majorUnit val="200"/>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5071793706745465E-2"/>
          <c:y val="5.086705202312139E-2"/>
          <c:w val="0.80070832294672079"/>
          <c:h val="0.74896650585163393"/>
        </c:manualLayout>
      </c:layout>
      <c:barChart>
        <c:barDir val="col"/>
        <c:grouping val="clustered"/>
        <c:varyColors val="0"/>
        <c:ser>
          <c:idx val="0"/>
          <c:order val="0"/>
          <c:tx>
            <c:v>Recettes totales (hors contribution RG)</c:v>
          </c:tx>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rect">
                <a:fillToRect l="100000" t="100000"/>
              </a:path>
              <a:tileRect r="-100000" b="-100000"/>
            </a:gradFill>
          </c:spPr>
          <c:invertIfNegative val="0"/>
          <c:dPt>
            <c:idx val="0"/>
            <c:invertIfNegative val="0"/>
            <c:bubble3D val="0"/>
            <c:extLst>
              <c:ext xmlns:c16="http://schemas.microsoft.com/office/drawing/2014/chart" uri="{C3380CC4-5D6E-409C-BE32-E72D297353CC}">
                <c16:uniqueId val="{00000000-354D-4618-8C1A-1D5598A57F73}"/>
              </c:ext>
            </c:extLst>
          </c:dPt>
          <c:dPt>
            <c:idx val="1"/>
            <c:invertIfNegative val="0"/>
            <c:bubble3D val="0"/>
            <c:extLst>
              <c:ext xmlns:c16="http://schemas.microsoft.com/office/drawing/2014/chart" uri="{C3380CC4-5D6E-409C-BE32-E72D297353CC}">
                <c16:uniqueId val="{00000002-354D-4618-8C1A-1D5598A57F73}"/>
              </c:ext>
            </c:extLst>
          </c:dPt>
          <c:dPt>
            <c:idx val="2"/>
            <c:invertIfNegative val="0"/>
            <c:bubble3D val="0"/>
            <c:extLst>
              <c:ext xmlns:c16="http://schemas.microsoft.com/office/drawing/2014/chart" uri="{C3380CC4-5D6E-409C-BE32-E72D297353CC}">
                <c16:uniqueId val="{00000004-354D-4618-8C1A-1D5598A57F73}"/>
              </c:ext>
            </c:extLst>
          </c:dPt>
          <c:dPt>
            <c:idx val="3"/>
            <c:invertIfNegative val="0"/>
            <c:bubble3D val="0"/>
            <c:extLst>
              <c:ext xmlns:c16="http://schemas.microsoft.com/office/drawing/2014/chart" uri="{C3380CC4-5D6E-409C-BE32-E72D297353CC}">
                <c16:uniqueId val="{00000006-354D-4618-8C1A-1D5598A57F73}"/>
              </c:ext>
            </c:extLst>
          </c:dPt>
          <c:dPt>
            <c:idx val="4"/>
            <c:invertIfNegative val="0"/>
            <c:bubble3D val="0"/>
            <c:extLst>
              <c:ext xmlns:c16="http://schemas.microsoft.com/office/drawing/2014/chart" uri="{C3380CC4-5D6E-409C-BE32-E72D297353CC}">
                <c16:uniqueId val="{00000008-354D-4618-8C1A-1D5598A57F73}"/>
              </c:ext>
            </c:extLst>
          </c:dPt>
          <c:dPt>
            <c:idx val="5"/>
            <c:invertIfNegative val="0"/>
            <c:bubble3D val="0"/>
            <c:extLst>
              <c:ext xmlns:c16="http://schemas.microsoft.com/office/drawing/2014/chart" uri="{C3380CC4-5D6E-409C-BE32-E72D297353CC}">
                <c16:uniqueId val="{0000000A-354D-4618-8C1A-1D5598A57F73}"/>
              </c:ext>
            </c:extLst>
          </c:dPt>
          <c:dLbls>
            <c:dLbl>
              <c:idx val="1"/>
              <c:layout>
                <c:manualLayout>
                  <c:x val="-3.7276634781386362E-17"/>
                  <c:y val="-3.335226054983563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54D-4618-8C1A-1D5598A57F73}"/>
                </c:ext>
              </c:extLst>
            </c:dLbl>
            <c:dLbl>
              <c:idx val="2"/>
              <c:layout>
                <c:manualLayout>
                  <c:x val="6.5752560330257174E-3"/>
                  <c:y val="4.694389222687432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54D-4618-8C1A-1D5598A57F73}"/>
                </c:ext>
              </c:extLst>
            </c:dLbl>
            <c:dLbl>
              <c:idx val="3"/>
              <c:layout>
                <c:manualLayout>
                  <c:x val="0"/>
                  <c:y val="-1.429007420584044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54D-4618-8C1A-1D5598A57F73}"/>
                </c:ext>
              </c:extLst>
            </c:dLbl>
            <c:dLbl>
              <c:idx val="4"/>
              <c:layout>
                <c:manualLayout>
                  <c:x val="-3.508844148305866E-3"/>
                  <c:y val="-1.0245332681778302E-2"/>
                </c:manualLayout>
              </c:layout>
              <c:spPr>
                <a:solidFill>
                  <a:schemeClr val="accent1">
                    <a:lumMod val="75000"/>
                  </a:schemeClr>
                </a:solidFill>
                <a:ln>
                  <a:noFill/>
                </a:ln>
              </c:spPr>
              <c:txPr>
                <a:bodyPr/>
                <a:lstStyle/>
                <a:p>
                  <a:pPr>
                    <a:defRPr sz="900" b="1">
                      <a:solidFill>
                        <a:schemeClr val="bg1"/>
                      </a:solidFil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54D-4618-8C1A-1D5598A57F73}"/>
                </c:ext>
              </c:extLst>
            </c:dLbl>
            <c:dLbl>
              <c:idx val="5"/>
              <c:layout>
                <c:manualLayout>
                  <c:x val="-2.1499591447086329E-4"/>
                  <c:y val="-1.27746994588639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54D-4618-8C1A-1D5598A57F73}"/>
                </c:ext>
              </c:extLst>
            </c:dLbl>
            <c:spPr>
              <a:solidFill>
                <a:schemeClr val="accent1">
                  <a:lumMod val="75000"/>
                </a:schemeClr>
              </a:solidFill>
            </c:spPr>
            <c:txPr>
              <a:bodyPr/>
              <a:lstStyle/>
              <a:p>
                <a:pPr>
                  <a:defRPr sz="900" b="1">
                    <a:solidFill>
                      <a:schemeClr val="bg1"/>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'RESULTAT NET'!$B$25:$G$25</c:f>
              <c:strCache>
                <c:ptCount val="6"/>
                <c:pt idx="0">
                  <c:v>2024</c:v>
                </c:pt>
                <c:pt idx="1">
                  <c:v>2025(p)</c:v>
                </c:pt>
                <c:pt idx="2">
                  <c:v>2026(p)</c:v>
                </c:pt>
                <c:pt idx="3">
                  <c:v>2027(p)</c:v>
                </c:pt>
                <c:pt idx="4">
                  <c:v>2028(p)</c:v>
                </c:pt>
                <c:pt idx="5">
                  <c:v>2029(p)</c:v>
                </c:pt>
              </c:strCache>
            </c:strRef>
          </c:cat>
          <c:val>
            <c:numRef>
              <c:f>'RESULTAT NET'!$C$4:$H$4</c:f>
              <c:numCache>
                <c:formatCode>#\ ##0.0</c:formatCode>
                <c:ptCount val="6"/>
                <c:pt idx="0">
                  <c:v>16481.480065389998</c:v>
                </c:pt>
                <c:pt idx="1">
                  <c:v>16781.406401879052</c:v>
                </c:pt>
                <c:pt idx="2">
                  <c:v>16867.493451574799</c:v>
                </c:pt>
                <c:pt idx="3">
                  <c:v>16699.675269703712</c:v>
                </c:pt>
                <c:pt idx="4">
                  <c:v>16757.333546521284</c:v>
                </c:pt>
                <c:pt idx="5">
                  <c:v>16918.511782672074</c:v>
                </c:pt>
              </c:numCache>
            </c:numRef>
          </c:val>
          <c:extLst>
            <c:ext xmlns:c16="http://schemas.microsoft.com/office/drawing/2014/chart" uri="{C3380CC4-5D6E-409C-BE32-E72D297353CC}">
              <c16:uniqueId val="{0000000B-354D-4618-8C1A-1D5598A57F73}"/>
            </c:ext>
          </c:extLst>
        </c:ser>
        <c:ser>
          <c:idx val="2"/>
          <c:order val="2"/>
          <c:tx>
            <c:v>Cotisations sociales (yc RCO et IJ Amexa)</c:v>
          </c:tx>
          <c:spPr>
            <a:gradFill flip="none" rotWithShape="1">
              <a:gsLst>
                <a:gs pos="0">
                  <a:schemeClr val="accent1">
                    <a:lumMod val="40000"/>
                    <a:lumOff val="60000"/>
                  </a:schemeClr>
                </a:gs>
                <a:gs pos="46000">
                  <a:schemeClr val="accent1">
                    <a:lumMod val="95000"/>
                    <a:lumOff val="5000"/>
                  </a:schemeClr>
                </a:gs>
                <a:gs pos="100000">
                  <a:schemeClr val="accent1">
                    <a:lumMod val="60000"/>
                  </a:schemeClr>
                </a:gs>
              </a:gsLst>
              <a:path path="rect">
                <a:fillToRect l="100000" t="100000"/>
              </a:path>
              <a:tileRect r="-100000" b="-100000"/>
            </a:gradFill>
          </c:spPr>
          <c:invertIfNegative val="0"/>
          <c:dPt>
            <c:idx val="1"/>
            <c:invertIfNegative val="0"/>
            <c:bubble3D val="0"/>
            <c:extLst>
              <c:ext xmlns:c16="http://schemas.microsoft.com/office/drawing/2014/chart" uri="{C3380CC4-5D6E-409C-BE32-E72D297353CC}">
                <c16:uniqueId val="{0000000D-354D-4618-8C1A-1D5598A57F73}"/>
              </c:ext>
            </c:extLst>
          </c:dPt>
          <c:dPt>
            <c:idx val="2"/>
            <c:invertIfNegative val="0"/>
            <c:bubble3D val="0"/>
            <c:extLst>
              <c:ext xmlns:c16="http://schemas.microsoft.com/office/drawing/2014/chart" uri="{C3380CC4-5D6E-409C-BE32-E72D297353CC}">
                <c16:uniqueId val="{0000000F-354D-4618-8C1A-1D5598A57F73}"/>
              </c:ext>
            </c:extLst>
          </c:dPt>
          <c:dPt>
            <c:idx val="3"/>
            <c:invertIfNegative val="0"/>
            <c:bubble3D val="0"/>
            <c:extLst>
              <c:ext xmlns:c16="http://schemas.microsoft.com/office/drawing/2014/chart" uri="{C3380CC4-5D6E-409C-BE32-E72D297353CC}">
                <c16:uniqueId val="{00000011-354D-4618-8C1A-1D5598A57F73}"/>
              </c:ext>
            </c:extLst>
          </c:dPt>
          <c:dPt>
            <c:idx val="4"/>
            <c:invertIfNegative val="0"/>
            <c:bubble3D val="0"/>
            <c:extLst>
              <c:ext xmlns:c16="http://schemas.microsoft.com/office/drawing/2014/chart" uri="{C3380CC4-5D6E-409C-BE32-E72D297353CC}">
                <c16:uniqueId val="{00000013-354D-4618-8C1A-1D5598A57F73}"/>
              </c:ext>
            </c:extLst>
          </c:dPt>
          <c:dPt>
            <c:idx val="5"/>
            <c:invertIfNegative val="0"/>
            <c:bubble3D val="0"/>
            <c:extLst>
              <c:ext xmlns:c16="http://schemas.microsoft.com/office/drawing/2014/chart" uri="{C3380CC4-5D6E-409C-BE32-E72D297353CC}">
                <c16:uniqueId val="{00000015-354D-4618-8C1A-1D5598A57F73}"/>
              </c:ext>
            </c:extLst>
          </c:dPt>
          <c:dLbls>
            <c:dLbl>
              <c:idx val="0"/>
              <c:layout>
                <c:manualLayout>
                  <c:x val="2.5702811244979921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354D-4618-8C1A-1D5598A57F73}"/>
                </c:ext>
              </c:extLst>
            </c:dLbl>
            <c:dLbl>
              <c:idx val="1"/>
              <c:layout>
                <c:manualLayout>
                  <c:x val="2.513801159470451E-2"/>
                  <c:y val="8.91649107241876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54D-4618-8C1A-1D5598A57F73}"/>
                </c:ext>
              </c:extLst>
            </c:dLbl>
            <c:dLbl>
              <c:idx val="2"/>
              <c:layout>
                <c:manualLayout>
                  <c:x val="2.891566265060241E-2"/>
                  <c:y val="5.167958656330749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54D-4618-8C1A-1D5598A57F73}"/>
                </c:ext>
              </c:extLst>
            </c:dLbl>
            <c:dLbl>
              <c:idx val="3"/>
              <c:layout>
                <c:manualLayout>
                  <c:x val="2.2489959839357431E-2"/>
                  <c:y val="2.9607754437255797E-18"/>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54D-4618-8C1A-1D5598A57F73}"/>
                </c:ext>
              </c:extLst>
            </c:dLbl>
            <c:dLbl>
              <c:idx val="4"/>
              <c:layout>
                <c:manualLayout>
                  <c:x val="2.5702811244979921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354D-4618-8C1A-1D5598A57F73}"/>
                </c:ext>
              </c:extLst>
            </c:dLbl>
            <c:dLbl>
              <c:idx val="5"/>
              <c:layout>
                <c:manualLayout>
                  <c:x val="2.891566265060241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354D-4618-8C1A-1D5598A57F73}"/>
                </c:ext>
              </c:extLst>
            </c:dLbl>
            <c:spPr>
              <a:solidFill>
                <a:schemeClr val="accent1">
                  <a:lumMod val="20000"/>
                  <a:lumOff val="80000"/>
                </a:schemeClr>
              </a:solidFill>
            </c:spPr>
            <c:txPr>
              <a:bodyPr/>
              <a:lstStyle/>
              <a:p>
                <a:pPr>
                  <a:defRPr sz="900" b="1">
                    <a:solidFill>
                      <a:schemeClr val="accent1">
                        <a:lumMod val="75000"/>
                      </a:schemeClr>
                    </a:solidFill>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'RESULTAT NET'!$B$25:$G$25</c:f>
              <c:strCache>
                <c:ptCount val="6"/>
                <c:pt idx="0">
                  <c:v>2024</c:v>
                </c:pt>
                <c:pt idx="1">
                  <c:v>2025(p)</c:v>
                </c:pt>
                <c:pt idx="2">
                  <c:v>2026(p)</c:v>
                </c:pt>
                <c:pt idx="3">
                  <c:v>2027(p)</c:v>
                </c:pt>
                <c:pt idx="4">
                  <c:v>2028(p)</c:v>
                </c:pt>
                <c:pt idx="5">
                  <c:v>2029(p)</c:v>
                </c:pt>
              </c:strCache>
            </c:strRef>
          </c:cat>
          <c:val>
            <c:numRef>
              <c:f>'RESULTAT NET'!$C$5:$H$5</c:f>
              <c:numCache>
                <c:formatCode>#\ ##0.0</c:formatCode>
                <c:ptCount val="6"/>
                <c:pt idx="0">
                  <c:v>3062.4357613500001</c:v>
                </c:pt>
                <c:pt idx="1">
                  <c:v>3047.6167308421927</c:v>
                </c:pt>
                <c:pt idx="2">
                  <c:v>3102.8336295279387</c:v>
                </c:pt>
                <c:pt idx="3">
                  <c:v>2788.4638574236242</c:v>
                </c:pt>
                <c:pt idx="4">
                  <c:v>2730.8973255708188</c:v>
                </c:pt>
                <c:pt idx="5">
                  <c:v>2721.0450066334688</c:v>
                </c:pt>
              </c:numCache>
            </c:numRef>
          </c:val>
          <c:extLst>
            <c:ext xmlns:c16="http://schemas.microsoft.com/office/drawing/2014/chart" uri="{C3380CC4-5D6E-409C-BE32-E72D297353CC}">
              <c16:uniqueId val="{00000017-354D-4618-8C1A-1D5598A57F73}"/>
            </c:ext>
          </c:extLst>
        </c:ser>
        <c:dLbls>
          <c:showLegendKey val="0"/>
          <c:showVal val="0"/>
          <c:showCatName val="0"/>
          <c:showSerName val="0"/>
          <c:showPercent val="0"/>
          <c:showBubbleSize val="0"/>
        </c:dLbls>
        <c:gapWidth val="150"/>
        <c:axId val="114964216"/>
        <c:axId val="433529504"/>
      </c:barChart>
      <c:lineChart>
        <c:grouping val="standard"/>
        <c:varyColors val="0"/>
        <c:ser>
          <c:idx val="1"/>
          <c:order val="1"/>
          <c:tx>
            <c:v>Evolution des recettes totales</c:v>
          </c:tx>
          <c:spPr>
            <a:ln w="19050">
              <a:prstDash val="sysDot"/>
            </a:ln>
          </c:spPr>
          <c:dPt>
            <c:idx val="1"/>
            <c:bubble3D val="0"/>
            <c:spPr>
              <a:ln w="19050">
                <a:prstDash val="solid"/>
              </a:ln>
            </c:spPr>
            <c:extLst>
              <c:ext xmlns:c16="http://schemas.microsoft.com/office/drawing/2014/chart" uri="{C3380CC4-5D6E-409C-BE32-E72D297353CC}">
                <c16:uniqueId val="{00000019-354D-4618-8C1A-1D5598A57F73}"/>
              </c:ext>
            </c:extLst>
          </c:dPt>
          <c:dPt>
            <c:idx val="2"/>
            <c:bubble3D val="0"/>
            <c:extLst>
              <c:ext xmlns:c16="http://schemas.microsoft.com/office/drawing/2014/chart" uri="{C3380CC4-5D6E-409C-BE32-E72D297353CC}">
                <c16:uniqueId val="{0000001A-354D-4618-8C1A-1D5598A57F73}"/>
              </c:ext>
            </c:extLst>
          </c:dPt>
          <c:dPt>
            <c:idx val="3"/>
            <c:bubble3D val="0"/>
            <c:extLst>
              <c:ext xmlns:c16="http://schemas.microsoft.com/office/drawing/2014/chart" uri="{C3380CC4-5D6E-409C-BE32-E72D297353CC}">
                <c16:uniqueId val="{0000001B-354D-4618-8C1A-1D5598A57F73}"/>
              </c:ext>
            </c:extLst>
          </c:dPt>
          <c:dPt>
            <c:idx val="4"/>
            <c:bubble3D val="0"/>
            <c:extLst>
              <c:ext xmlns:c16="http://schemas.microsoft.com/office/drawing/2014/chart" uri="{C3380CC4-5D6E-409C-BE32-E72D297353CC}">
                <c16:uniqueId val="{0000001C-354D-4618-8C1A-1D5598A57F73}"/>
              </c:ext>
            </c:extLst>
          </c:dPt>
          <c:dPt>
            <c:idx val="5"/>
            <c:bubble3D val="0"/>
            <c:extLst>
              <c:ext xmlns:c16="http://schemas.microsoft.com/office/drawing/2014/chart" uri="{C3380CC4-5D6E-409C-BE32-E72D297353CC}">
                <c16:uniqueId val="{0000001D-354D-4618-8C1A-1D5598A57F73}"/>
              </c:ext>
            </c:extLst>
          </c:dPt>
          <c:dPt>
            <c:idx val="6"/>
            <c:bubble3D val="0"/>
            <c:extLst>
              <c:ext xmlns:c16="http://schemas.microsoft.com/office/drawing/2014/chart" uri="{C3380CC4-5D6E-409C-BE32-E72D297353CC}">
                <c16:uniqueId val="{0000001E-354D-4618-8C1A-1D5598A57F73}"/>
              </c:ext>
            </c:extLst>
          </c:dPt>
          <c:dPt>
            <c:idx val="7"/>
            <c:bubble3D val="0"/>
            <c:extLst>
              <c:ext xmlns:c16="http://schemas.microsoft.com/office/drawing/2014/chart" uri="{C3380CC4-5D6E-409C-BE32-E72D297353CC}">
                <c16:uniqueId val="{0000001F-354D-4618-8C1A-1D5598A57F73}"/>
              </c:ext>
            </c:extLst>
          </c:dPt>
          <c:dPt>
            <c:idx val="8"/>
            <c:bubble3D val="0"/>
            <c:extLst>
              <c:ext xmlns:c16="http://schemas.microsoft.com/office/drawing/2014/chart" uri="{C3380CC4-5D6E-409C-BE32-E72D297353CC}">
                <c16:uniqueId val="{00000020-354D-4618-8C1A-1D5598A57F73}"/>
              </c:ext>
            </c:extLst>
          </c:dPt>
          <c:dLbls>
            <c:dLbl>
              <c:idx val="0"/>
              <c:layout>
                <c:manualLayout>
                  <c:x val="-6.8080142541947899E-2"/>
                  <c:y val="-2.33344049477970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354D-4618-8C1A-1D5598A57F73}"/>
                </c:ext>
              </c:extLst>
            </c:dLbl>
            <c:dLbl>
              <c:idx val="1"/>
              <c:layout>
                <c:manualLayout>
                  <c:x val="-3.0629580015821271E-2"/>
                  <c:y val="7.515902402946383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354D-4618-8C1A-1D5598A57F73}"/>
                </c:ext>
              </c:extLst>
            </c:dLbl>
            <c:dLbl>
              <c:idx val="2"/>
              <c:layout>
                <c:manualLayout>
                  <c:x val="-8.6036374197268992E-2"/>
                  <c:y val="-3.794002299100126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354D-4618-8C1A-1D5598A57F73}"/>
                </c:ext>
              </c:extLst>
            </c:dLbl>
            <c:dLbl>
              <c:idx val="3"/>
              <c:layout>
                <c:manualLayout>
                  <c:x val="-5.4870132521168281E-3"/>
                  <c:y val="5.79019403558399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354D-4618-8C1A-1D5598A57F73}"/>
                </c:ext>
              </c:extLst>
            </c:dLbl>
            <c:dLbl>
              <c:idx val="4"/>
              <c:layout>
                <c:manualLayout>
                  <c:x val="-3.4766234921970438E-2"/>
                  <c:y val="4.396941123100352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354D-4618-8C1A-1D5598A57F73}"/>
                </c:ext>
              </c:extLst>
            </c:dLbl>
            <c:dLbl>
              <c:idx val="5"/>
              <c:layout>
                <c:manualLayout>
                  <c:x val="-2.0716868785748285E-2"/>
                  <c:y val="4.571433200479569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354D-4618-8C1A-1D5598A57F73}"/>
                </c:ext>
              </c:extLst>
            </c:dLbl>
            <c:dLbl>
              <c:idx val="6"/>
              <c:layout>
                <c:manualLayout>
                  <c:x val="-1.3917884481558803E-2"/>
                  <c:y val="5.315614617940199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354D-4618-8C1A-1D5598A57F73}"/>
                </c:ext>
              </c:extLst>
            </c:dLbl>
            <c:dLbl>
              <c:idx val="7"/>
              <c:layout>
                <c:manualLayout>
                  <c:x val="-1.9485038274182426E-2"/>
                  <c:y val="5.315614617940199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354D-4618-8C1A-1D5598A57F73}"/>
                </c:ext>
              </c:extLst>
            </c:dLbl>
            <c:dLbl>
              <c:idx val="8"/>
              <c:layout>
                <c:manualLayout>
                  <c:x val="-1.6701461377870562E-2"/>
                  <c:y val="5.315614617940195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354D-4618-8C1A-1D5598A57F73}"/>
                </c:ext>
              </c:extLst>
            </c:dLbl>
            <c:spPr>
              <a:solidFill>
                <a:schemeClr val="accent2">
                  <a:lumMod val="20000"/>
                  <a:lumOff val="80000"/>
                </a:schemeClr>
              </a:solidFill>
              <a:ln>
                <a:solidFill>
                  <a:srgbClr val="C00000"/>
                </a:solidFill>
              </a:ln>
            </c:spPr>
            <c:txPr>
              <a:bodyPr/>
              <a:lstStyle/>
              <a:p>
                <a:pPr>
                  <a:defRPr sz="800" i="1">
                    <a:solidFill>
                      <a:schemeClr val="accent2"/>
                    </a:solidFill>
                  </a:defRPr>
                </a:pPr>
                <a:endParaRPr lang="fr-FR"/>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6"/>
              <c:pt idx="0">
                <c:v>0</c:v>
              </c:pt>
              <c:pt idx="1">
                <c:v>0</c:v>
              </c:pt>
              <c:pt idx="2">
                <c:v>0</c:v>
              </c:pt>
              <c:pt idx="3">
                <c:v>0</c:v>
              </c:pt>
              <c:pt idx="4">
                <c:v>0</c:v>
              </c:pt>
              <c:pt idx="5">
                <c:v>0</c:v>
              </c:pt>
            </c:numLit>
          </c:cat>
          <c:val>
            <c:numRef>
              <c:f>'RESULTAT NET'!$B$16:$G$16</c:f>
              <c:numCache>
                <c:formatCode>\+0.0%;\-0.0%;General</c:formatCode>
                <c:ptCount val="6"/>
                <c:pt idx="0">
                  <c:v>-1.8824355437612184E-2</c:v>
                </c:pt>
                <c:pt idx="1">
                  <c:v>1.8197779283116722E-2</c:v>
                </c:pt>
                <c:pt idx="2">
                  <c:v>5.1299067333299142E-3</c:v>
                </c:pt>
                <c:pt idx="3">
                  <c:v>-9.9492068784777787E-3</c:v>
                </c:pt>
                <c:pt idx="4">
                  <c:v>3.4526585628988915E-3</c:v>
                </c:pt>
                <c:pt idx="5">
                  <c:v>9.6183701126035803E-3</c:v>
                </c:pt>
              </c:numCache>
            </c:numRef>
          </c:val>
          <c:smooth val="0"/>
          <c:extLst>
            <c:ext xmlns:c16="http://schemas.microsoft.com/office/drawing/2014/chart" uri="{C3380CC4-5D6E-409C-BE32-E72D297353CC}">
              <c16:uniqueId val="{00000022-354D-4618-8C1A-1D5598A57F73}"/>
            </c:ext>
          </c:extLst>
        </c:ser>
        <c:dLbls>
          <c:dLblPos val="ctr"/>
          <c:showLegendKey val="0"/>
          <c:showVal val="1"/>
          <c:showCatName val="0"/>
          <c:showSerName val="0"/>
          <c:showPercent val="0"/>
          <c:showBubbleSize val="0"/>
        </c:dLbls>
        <c:marker val="1"/>
        <c:smooth val="0"/>
        <c:axId val="433530288"/>
        <c:axId val="433533424"/>
      </c:lineChart>
      <c:catAx>
        <c:axId val="114964216"/>
        <c:scaling>
          <c:orientation val="minMax"/>
        </c:scaling>
        <c:delete val="0"/>
        <c:axPos val="b"/>
        <c:numFmt formatCode="General" sourceLinked="1"/>
        <c:majorTickMark val="out"/>
        <c:minorTickMark val="none"/>
        <c:tickLblPos val="nextTo"/>
        <c:txPr>
          <a:bodyPr/>
          <a:lstStyle/>
          <a:p>
            <a:pPr>
              <a:defRPr sz="800">
                <a:solidFill>
                  <a:schemeClr val="accent1">
                    <a:lumMod val="75000"/>
                  </a:schemeClr>
                </a:solidFill>
              </a:defRPr>
            </a:pPr>
            <a:endParaRPr lang="fr-FR"/>
          </a:p>
        </c:txPr>
        <c:crossAx val="433529504"/>
        <c:crosses val="autoZero"/>
        <c:auto val="1"/>
        <c:lblAlgn val="ctr"/>
        <c:lblOffset val="100"/>
        <c:noMultiLvlLbl val="0"/>
      </c:catAx>
      <c:valAx>
        <c:axId val="433529504"/>
        <c:scaling>
          <c:orientation val="minMax"/>
          <c:max val="20000"/>
          <c:min val="0"/>
        </c:scaling>
        <c:delete val="0"/>
        <c:axPos val="l"/>
        <c:numFmt formatCode="#\ ##0.0" sourceLinked="1"/>
        <c:majorTickMark val="out"/>
        <c:minorTickMark val="none"/>
        <c:tickLblPos val="nextTo"/>
        <c:spPr>
          <a:ln>
            <a:solidFill>
              <a:schemeClr val="bg1"/>
            </a:solidFill>
          </a:ln>
        </c:spPr>
        <c:txPr>
          <a:bodyPr/>
          <a:lstStyle/>
          <a:p>
            <a:pPr>
              <a:defRPr sz="800">
                <a:solidFill>
                  <a:schemeClr val="bg1"/>
                </a:solidFill>
              </a:defRPr>
            </a:pPr>
            <a:endParaRPr lang="fr-FR"/>
          </a:p>
        </c:txPr>
        <c:crossAx val="114964216"/>
        <c:crosses val="autoZero"/>
        <c:crossBetween val="between"/>
        <c:majorUnit val="5000"/>
        <c:dispUnits>
          <c:builtInUnit val="thousands"/>
          <c:dispUnitsLbl>
            <c:layout>
              <c:manualLayout>
                <c:xMode val="edge"/>
                <c:yMode val="edge"/>
                <c:x val="4.6554598519601517E-2"/>
                <c:y val="0.28437099014393041"/>
              </c:manualLayout>
            </c:layout>
            <c:tx>
              <c:rich>
                <a:bodyPr/>
                <a:lstStyle/>
                <a:p>
                  <a:pPr>
                    <a:defRPr sz="1000" b="1">
                      <a:solidFill>
                        <a:schemeClr val="accent1">
                          <a:lumMod val="75000"/>
                        </a:schemeClr>
                      </a:solidFill>
                    </a:defRPr>
                  </a:pPr>
                  <a:r>
                    <a:rPr lang="fr-FR" sz="1000"/>
                    <a:t>Milliards</a:t>
                  </a:r>
                  <a:r>
                    <a:rPr lang="fr-FR" sz="1000" baseline="0"/>
                    <a:t> </a:t>
                  </a:r>
                  <a:r>
                    <a:rPr lang="fr-FR" sz="1000"/>
                    <a:t> d'euros</a:t>
                  </a:r>
                </a:p>
              </c:rich>
            </c:tx>
          </c:dispUnitsLbl>
        </c:dispUnits>
      </c:valAx>
      <c:valAx>
        <c:axId val="433533424"/>
        <c:scaling>
          <c:orientation val="minMax"/>
          <c:max val="4.0000000000000008E-2"/>
          <c:min val="-2.0000000000000004E-2"/>
        </c:scaling>
        <c:delete val="0"/>
        <c:axPos val="r"/>
        <c:numFmt formatCode="\+0.0%;\-0.0%;General" sourceLinked="0"/>
        <c:majorTickMark val="out"/>
        <c:minorTickMark val="none"/>
        <c:tickLblPos val="nextTo"/>
        <c:spPr>
          <a:ln>
            <a:solidFill>
              <a:schemeClr val="bg1"/>
            </a:solidFill>
          </a:ln>
        </c:spPr>
        <c:txPr>
          <a:bodyPr/>
          <a:lstStyle/>
          <a:p>
            <a:pPr>
              <a:defRPr sz="800">
                <a:solidFill>
                  <a:schemeClr val="bg1"/>
                </a:solidFill>
              </a:defRPr>
            </a:pPr>
            <a:endParaRPr lang="fr-FR"/>
          </a:p>
        </c:txPr>
        <c:crossAx val="433530288"/>
        <c:crosses val="max"/>
        <c:crossBetween val="between"/>
        <c:majorUnit val="1.0000000000000002E-2"/>
        <c:minorUnit val="2.0000000000000006E-4"/>
      </c:valAx>
      <c:catAx>
        <c:axId val="433530288"/>
        <c:scaling>
          <c:orientation val="minMax"/>
        </c:scaling>
        <c:delete val="1"/>
        <c:axPos val="b"/>
        <c:numFmt formatCode="General" sourceLinked="1"/>
        <c:majorTickMark val="out"/>
        <c:minorTickMark val="none"/>
        <c:tickLblPos val="nextTo"/>
        <c:crossAx val="433533424"/>
        <c:crosses val="autoZero"/>
        <c:auto val="1"/>
        <c:lblAlgn val="ctr"/>
        <c:lblOffset val="100"/>
        <c:noMultiLvlLbl val="0"/>
      </c:catAx>
    </c:plotArea>
    <c:legend>
      <c:legendPos val="b"/>
      <c:legendEntry>
        <c:idx val="2"/>
        <c:txPr>
          <a:bodyPr/>
          <a:lstStyle/>
          <a:p>
            <a:pPr>
              <a:defRPr sz="900">
                <a:solidFill>
                  <a:srgbClr val="C00000"/>
                </a:solidFill>
              </a:defRPr>
            </a:pPr>
            <a:endParaRPr lang="fr-FR"/>
          </a:p>
        </c:txPr>
      </c:legendEntry>
      <c:layout>
        <c:manualLayout>
          <c:xMode val="edge"/>
          <c:yMode val="edge"/>
          <c:x val="1.0166472382977899E-2"/>
          <c:y val="0.88633371466107758"/>
          <c:w val="0.98983352761702215"/>
          <c:h val="0.11366628533892242"/>
        </c:manualLayout>
      </c:layout>
      <c:overlay val="0"/>
      <c:txPr>
        <a:bodyPr/>
        <a:lstStyle/>
        <a:p>
          <a:pPr>
            <a:defRPr sz="900">
              <a:solidFill>
                <a:schemeClr val="accent1">
                  <a:lumMod val="75000"/>
                </a:schemeClr>
              </a:solidFill>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550520435797492"/>
          <c:y val="0.1183077348707285"/>
          <c:w val="0.83576166350231995"/>
          <c:h val="0.82926003932733017"/>
        </c:manualLayout>
      </c:layout>
      <c:barChart>
        <c:barDir val="col"/>
        <c:grouping val="clustered"/>
        <c:varyColors val="0"/>
        <c:ser>
          <c:idx val="6"/>
          <c:order val="0"/>
          <c:tx>
            <c:strRef>
              <c:f>'RESULTAT NET'!$A$22</c:f>
              <c:strCache>
                <c:ptCount val="1"/>
                <c:pt idx="0">
                  <c:v>RESULTAT NET NSA (hors transferts d'équilibrage)</c:v>
                </c:pt>
              </c:strCache>
            </c:strRef>
          </c:tx>
          <c:spPr>
            <a:solidFill>
              <a:schemeClr val="accent1">
                <a:lumMod val="80000"/>
                <a:lumOff val="20000"/>
              </a:schemeClr>
            </a:solidFill>
            <a:ln>
              <a:noFill/>
            </a:ln>
            <a:effectLst/>
          </c:spPr>
          <c:invertIfNegative val="0"/>
          <c:dPt>
            <c:idx val="1"/>
            <c:invertIfNegative val="0"/>
            <c:bubble3D val="0"/>
            <c:spPr>
              <a:solidFill>
                <a:schemeClr val="accent1">
                  <a:lumMod val="80000"/>
                  <a:lumOff val="20000"/>
                </a:schemeClr>
              </a:solidFill>
              <a:ln>
                <a:noFill/>
              </a:ln>
              <a:effectLst/>
            </c:spPr>
            <c:extLst>
              <c:ext xmlns:c16="http://schemas.microsoft.com/office/drawing/2014/chart" uri="{C3380CC4-5D6E-409C-BE32-E72D297353CC}">
                <c16:uniqueId val="{00000001-0AF0-4676-BA9E-54250942902F}"/>
              </c:ext>
            </c:extLst>
          </c:dPt>
          <c:dPt>
            <c:idx val="2"/>
            <c:invertIfNegative val="0"/>
            <c:bubble3D val="0"/>
            <c:spPr>
              <a:solidFill>
                <a:schemeClr val="accent1">
                  <a:lumMod val="80000"/>
                  <a:lumOff val="20000"/>
                </a:schemeClr>
              </a:solidFill>
              <a:ln>
                <a:noFill/>
              </a:ln>
              <a:effectLst/>
            </c:spPr>
            <c:extLst>
              <c:ext xmlns:c16="http://schemas.microsoft.com/office/drawing/2014/chart" uri="{C3380CC4-5D6E-409C-BE32-E72D297353CC}">
                <c16:uniqueId val="{00000003-0AF0-4676-BA9E-54250942902F}"/>
              </c:ext>
            </c:extLst>
          </c:dPt>
          <c:dPt>
            <c:idx val="3"/>
            <c:invertIfNegative val="0"/>
            <c:bubble3D val="0"/>
            <c:spPr>
              <a:solidFill>
                <a:schemeClr val="accent1">
                  <a:lumMod val="80000"/>
                  <a:lumOff val="20000"/>
                </a:schemeClr>
              </a:solidFill>
              <a:ln>
                <a:noFill/>
              </a:ln>
              <a:effectLst/>
            </c:spPr>
            <c:extLst>
              <c:ext xmlns:c16="http://schemas.microsoft.com/office/drawing/2014/chart" uri="{C3380CC4-5D6E-409C-BE32-E72D297353CC}">
                <c16:uniqueId val="{00000005-0AF0-4676-BA9E-54250942902F}"/>
              </c:ext>
            </c:extLst>
          </c:dPt>
          <c:dPt>
            <c:idx val="4"/>
            <c:invertIfNegative val="0"/>
            <c:bubble3D val="0"/>
            <c:spPr>
              <a:solidFill>
                <a:schemeClr val="accent1">
                  <a:lumMod val="80000"/>
                  <a:lumOff val="20000"/>
                </a:schemeClr>
              </a:solidFill>
              <a:ln>
                <a:noFill/>
              </a:ln>
              <a:effectLst/>
            </c:spPr>
            <c:extLst>
              <c:ext xmlns:c16="http://schemas.microsoft.com/office/drawing/2014/chart" uri="{C3380CC4-5D6E-409C-BE32-E72D297353CC}">
                <c16:uniqueId val="{00000007-0AF0-4676-BA9E-54250942902F}"/>
              </c:ext>
            </c:extLst>
          </c:dPt>
          <c:dPt>
            <c:idx val="5"/>
            <c:invertIfNegative val="0"/>
            <c:bubble3D val="0"/>
            <c:spPr>
              <a:solidFill>
                <a:schemeClr val="accent1">
                  <a:lumMod val="80000"/>
                  <a:lumOff val="20000"/>
                </a:schemeClr>
              </a:solidFill>
              <a:ln>
                <a:noFill/>
              </a:ln>
              <a:effectLst/>
            </c:spPr>
            <c:extLst>
              <c:ext xmlns:c16="http://schemas.microsoft.com/office/drawing/2014/chart" uri="{C3380CC4-5D6E-409C-BE32-E72D297353CC}">
                <c16:uniqueId val="{00000009-0AF0-4676-BA9E-54250942902F}"/>
              </c:ext>
            </c:extLst>
          </c:dPt>
          <c:dLbls>
            <c:spPr>
              <a:solidFill>
                <a:schemeClr val="accent1">
                  <a:lumMod val="40000"/>
                  <a:lumOff val="60000"/>
                </a:schemeClr>
              </a:solidFill>
              <a:ln>
                <a:noFill/>
              </a:ln>
              <a:effectLst/>
            </c:spPr>
            <c:txPr>
              <a:bodyPr rot="0" spcFirstLastPara="1" vertOverflow="ellipsis" vert="horz" wrap="square" anchor="ctr" anchorCtr="1"/>
              <a:lstStyle/>
              <a:p>
                <a:pPr>
                  <a:defRPr sz="800" b="1" i="0" u="none" strike="noStrike" kern="1200" baseline="0">
                    <a:solidFill>
                      <a:schemeClr val="accent1">
                        <a:lumMod val="7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'RESULTAT NET'!$C$1:$H$1</c:f>
              <c:strCache>
                <c:ptCount val="6"/>
                <c:pt idx="0">
                  <c:v>2024</c:v>
                </c:pt>
                <c:pt idx="1">
                  <c:v>2025(p)</c:v>
                </c:pt>
                <c:pt idx="2">
                  <c:v>2026(p)</c:v>
                </c:pt>
                <c:pt idx="3">
                  <c:v>2027(p)</c:v>
                </c:pt>
                <c:pt idx="4">
                  <c:v>2028(p)</c:v>
                </c:pt>
                <c:pt idx="5">
                  <c:v>2029(p)</c:v>
                </c:pt>
              </c:strCache>
            </c:strRef>
          </c:cat>
          <c:val>
            <c:numRef>
              <c:f>'RESULTAT NET'!$C$10:$H$10</c:f>
              <c:numCache>
                <c:formatCode>#\ ##0.0</c:formatCode>
                <c:ptCount val="6"/>
                <c:pt idx="0">
                  <c:v>98.87179899000148</c:v>
                </c:pt>
                <c:pt idx="1">
                  <c:v>234.72888786343174</c:v>
                </c:pt>
                <c:pt idx="2">
                  <c:v>434.42196648097161</c:v>
                </c:pt>
                <c:pt idx="3">
                  <c:v>295.21220457838353</c:v>
                </c:pt>
                <c:pt idx="4">
                  <c:v>281.06523880138775</c:v>
                </c:pt>
                <c:pt idx="5">
                  <c:v>327.01216751370521</c:v>
                </c:pt>
              </c:numCache>
            </c:numRef>
          </c:val>
          <c:extLst>
            <c:ext xmlns:c16="http://schemas.microsoft.com/office/drawing/2014/chart" uri="{C3380CC4-5D6E-409C-BE32-E72D297353CC}">
              <c16:uniqueId val="{0000000A-0AF0-4676-BA9E-54250942902F}"/>
            </c:ext>
          </c:extLst>
        </c:ser>
        <c:dLbls>
          <c:showLegendKey val="0"/>
          <c:showVal val="0"/>
          <c:showCatName val="0"/>
          <c:showSerName val="0"/>
          <c:showPercent val="0"/>
          <c:showBubbleSize val="0"/>
        </c:dLbls>
        <c:gapWidth val="150"/>
        <c:axId val="433530680"/>
        <c:axId val="433533816"/>
      </c:barChart>
      <c:catAx>
        <c:axId val="433530680"/>
        <c:scaling>
          <c:orientation val="minMax"/>
        </c:scaling>
        <c:delete val="0"/>
        <c:axPos val="b"/>
        <c:numFmt formatCode="General" sourceLinked="1"/>
        <c:majorTickMark val="out"/>
        <c:minorTickMark val="none"/>
        <c:tickLblPos val="high"/>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accent1">
                    <a:lumMod val="75000"/>
                  </a:schemeClr>
                </a:solidFill>
                <a:latin typeface="+mn-lt"/>
                <a:ea typeface="+mn-ea"/>
                <a:cs typeface="+mn-cs"/>
              </a:defRPr>
            </a:pPr>
            <a:endParaRPr lang="fr-FR"/>
          </a:p>
        </c:txPr>
        <c:crossAx val="433533816"/>
        <c:crosses val="autoZero"/>
        <c:auto val="1"/>
        <c:lblAlgn val="ctr"/>
        <c:lblOffset val="100"/>
        <c:noMultiLvlLbl val="0"/>
      </c:catAx>
      <c:valAx>
        <c:axId val="433533816"/>
        <c:scaling>
          <c:orientation val="minMax"/>
          <c:min val="100"/>
        </c:scaling>
        <c:delete val="0"/>
        <c:axPos val="l"/>
        <c:numFmt formatCode="#\ ##0.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accent1">
                    <a:lumMod val="75000"/>
                  </a:schemeClr>
                </a:solidFill>
                <a:latin typeface="+mn-lt"/>
                <a:ea typeface="+mn-ea"/>
                <a:cs typeface="+mn-cs"/>
              </a:defRPr>
            </a:pPr>
            <a:endParaRPr lang="fr-FR"/>
          </a:p>
        </c:txPr>
        <c:crossAx val="433530680"/>
        <c:crosses val="autoZero"/>
        <c:crossBetween val="between"/>
        <c:majorUnit val="100"/>
        <c:dispUnits>
          <c:builtInUnit val="thousands"/>
          <c:dispUnitsLbl>
            <c:layout>
              <c:manualLayout>
                <c:xMode val="edge"/>
                <c:yMode val="edge"/>
                <c:x val="2.2222222222222223E-2"/>
                <c:y val="0.36598001092884619"/>
              </c:manualLayout>
            </c:layout>
            <c:spPr>
              <a:noFill/>
              <a:ln>
                <a:noFill/>
              </a:ln>
              <a:effectLst/>
            </c:spPr>
            <c:txPr>
              <a:bodyPr rot="-5400000" spcFirstLastPara="1" vertOverflow="ellipsis" vert="horz" wrap="square" anchor="ctr" anchorCtr="1"/>
              <a:lstStyle/>
              <a:p>
                <a:pPr>
                  <a:defRPr sz="1000" b="1" i="0" u="none" strike="noStrike" kern="1200" baseline="0">
                    <a:solidFill>
                      <a:schemeClr val="accent1">
                        <a:lumMod val="75000"/>
                      </a:schemeClr>
                    </a:solidFill>
                    <a:latin typeface="+mn-lt"/>
                    <a:ea typeface="+mn-ea"/>
                    <a:cs typeface="+mn-cs"/>
                  </a:defRPr>
                </a:pPr>
                <a:endParaRPr lang="fr-FR"/>
              </a:p>
            </c:txPr>
          </c:dispUnitsLbl>
        </c:dispUnits>
      </c:valAx>
      <c:spPr>
        <a:solidFill>
          <a:schemeClr val="bg1"/>
        </a:solidFill>
        <a:ln>
          <a:noFill/>
        </a:ln>
        <a:effectLst/>
      </c:spPr>
    </c:plotArea>
    <c:plotVisOnly val="1"/>
    <c:dispBlanksAs val="gap"/>
    <c:showDLblsOverMax val="0"/>
  </c:chart>
  <c:spPr>
    <a:solidFill>
      <a:schemeClr val="bg1"/>
    </a:solidFill>
    <a:ln w="9525" cap="flat" cmpd="sng" algn="ctr">
      <a:noFill/>
      <a:prstDash val="solid"/>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4651534495408057E-2"/>
          <c:y val="0.10219948809670655"/>
          <c:w val="0.8085302670499519"/>
          <c:h val="0.73528502698434195"/>
        </c:manualLayout>
      </c:layout>
      <c:barChart>
        <c:barDir val="col"/>
        <c:grouping val="clustered"/>
        <c:varyColors val="0"/>
        <c:ser>
          <c:idx val="0"/>
          <c:order val="0"/>
          <c:tx>
            <c:v>Cotisations sociales</c:v>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dPt>
            <c:idx val="0"/>
            <c:invertIfNegative val="0"/>
            <c:bubble3D val="0"/>
            <c:extLst>
              <c:ext xmlns:c16="http://schemas.microsoft.com/office/drawing/2014/chart" uri="{C3380CC4-5D6E-409C-BE32-E72D297353CC}">
                <c16:uniqueId val="{00000000-C85B-45D6-84AE-7EBB2F55E642}"/>
              </c:ext>
            </c:extLst>
          </c:dPt>
          <c:dPt>
            <c:idx val="1"/>
            <c:invertIfNegative val="0"/>
            <c:bubble3D val="0"/>
            <c:extLst>
              <c:ext xmlns:c16="http://schemas.microsoft.com/office/drawing/2014/chart" uri="{C3380CC4-5D6E-409C-BE32-E72D297353CC}">
                <c16:uniqueId val="{00000001-C85B-45D6-84AE-7EBB2F55E642}"/>
              </c:ext>
            </c:extLst>
          </c:dPt>
          <c:dPt>
            <c:idx val="2"/>
            <c:invertIfNegative val="0"/>
            <c:bubble3D val="0"/>
            <c:extLst>
              <c:ext xmlns:c16="http://schemas.microsoft.com/office/drawing/2014/chart" uri="{C3380CC4-5D6E-409C-BE32-E72D297353CC}">
                <c16:uniqueId val="{00000003-C85B-45D6-84AE-7EBB2F55E642}"/>
              </c:ext>
            </c:extLst>
          </c:dPt>
          <c:dPt>
            <c:idx val="3"/>
            <c:invertIfNegative val="0"/>
            <c:bubble3D val="0"/>
            <c:extLst>
              <c:ext xmlns:c16="http://schemas.microsoft.com/office/drawing/2014/chart" uri="{C3380CC4-5D6E-409C-BE32-E72D297353CC}">
                <c16:uniqueId val="{00000005-C85B-45D6-84AE-7EBB2F55E642}"/>
              </c:ext>
            </c:extLst>
          </c:dPt>
          <c:dPt>
            <c:idx val="4"/>
            <c:invertIfNegative val="0"/>
            <c:bubble3D val="0"/>
            <c:extLst>
              <c:ext xmlns:c16="http://schemas.microsoft.com/office/drawing/2014/chart" uri="{C3380CC4-5D6E-409C-BE32-E72D297353CC}">
                <c16:uniqueId val="{00000007-C85B-45D6-84AE-7EBB2F55E642}"/>
              </c:ext>
            </c:extLst>
          </c:dPt>
          <c:dPt>
            <c:idx val="5"/>
            <c:invertIfNegative val="0"/>
            <c:bubble3D val="0"/>
            <c:extLst>
              <c:ext xmlns:c16="http://schemas.microsoft.com/office/drawing/2014/chart" uri="{C3380CC4-5D6E-409C-BE32-E72D297353CC}">
                <c16:uniqueId val="{00000009-C85B-45D6-84AE-7EBB2F55E642}"/>
              </c:ext>
            </c:extLst>
          </c:dPt>
          <c:dPt>
            <c:idx val="6"/>
            <c:invertIfNegative val="0"/>
            <c:bubble3D val="0"/>
            <c:extLst>
              <c:ext xmlns:c16="http://schemas.microsoft.com/office/drawing/2014/chart" uri="{C3380CC4-5D6E-409C-BE32-E72D297353CC}">
                <c16:uniqueId val="{0000000B-C85B-45D6-84AE-7EBB2F55E642}"/>
              </c:ext>
            </c:extLst>
          </c:dPt>
          <c:cat>
            <c:strRef>
              <c:f>'RESULTAT NET'!$B$25:$G$25</c:f>
              <c:strCache>
                <c:ptCount val="6"/>
                <c:pt idx="0">
                  <c:v>2024</c:v>
                </c:pt>
                <c:pt idx="1">
                  <c:v>2025(p)</c:v>
                </c:pt>
                <c:pt idx="2">
                  <c:v>2026(p)</c:v>
                </c:pt>
                <c:pt idx="3">
                  <c:v>2027(p)</c:v>
                </c:pt>
                <c:pt idx="4">
                  <c:v>2028(p)</c:v>
                </c:pt>
                <c:pt idx="5">
                  <c:v>2029(p)</c:v>
                </c:pt>
              </c:strCache>
            </c:strRef>
          </c:cat>
          <c:val>
            <c:numRef>
              <c:f>'RESULTAT NET'!$B$27:$G$27</c:f>
              <c:numCache>
                <c:formatCode>0.0</c:formatCode>
                <c:ptCount val="6"/>
                <c:pt idx="0">
                  <c:v>0.646190838762154</c:v>
                </c:pt>
                <c:pt idx="1">
                  <c:v>-8.9913226536774915E-2</c:v>
                </c:pt>
                <c:pt idx="2">
                  <c:v>0.32903618065982232</c:v>
                </c:pt>
                <c:pt idx="3">
                  <c:v>-1.8637610443237731</c:v>
                </c:pt>
                <c:pt idx="4">
                  <c:v>-0.34471647456068555</c:v>
                </c:pt>
                <c:pt idx="5">
                  <c:v>-5.8794073114306671E-2</c:v>
                </c:pt>
              </c:numCache>
            </c:numRef>
          </c:val>
          <c:extLst>
            <c:ext xmlns:c16="http://schemas.microsoft.com/office/drawing/2014/chart" uri="{C3380CC4-5D6E-409C-BE32-E72D297353CC}">
              <c16:uniqueId val="{0000000C-C85B-45D6-84AE-7EBB2F55E642}"/>
            </c:ext>
          </c:extLst>
        </c:ser>
        <c:ser>
          <c:idx val="1"/>
          <c:order val="1"/>
          <c:tx>
            <c:v>Compensation démographique vieillesse</c:v>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dPt>
            <c:idx val="2"/>
            <c:invertIfNegative val="0"/>
            <c:bubble3D val="0"/>
            <c:extLst>
              <c:ext xmlns:c16="http://schemas.microsoft.com/office/drawing/2014/chart" uri="{C3380CC4-5D6E-409C-BE32-E72D297353CC}">
                <c16:uniqueId val="{0000000E-C85B-45D6-84AE-7EBB2F55E642}"/>
              </c:ext>
            </c:extLst>
          </c:dPt>
          <c:dPt>
            <c:idx val="3"/>
            <c:invertIfNegative val="0"/>
            <c:bubble3D val="0"/>
            <c:extLst>
              <c:ext xmlns:c16="http://schemas.microsoft.com/office/drawing/2014/chart" uri="{C3380CC4-5D6E-409C-BE32-E72D297353CC}">
                <c16:uniqueId val="{00000010-C85B-45D6-84AE-7EBB2F55E642}"/>
              </c:ext>
            </c:extLst>
          </c:dPt>
          <c:dPt>
            <c:idx val="4"/>
            <c:invertIfNegative val="0"/>
            <c:bubble3D val="0"/>
            <c:extLst>
              <c:ext xmlns:c16="http://schemas.microsoft.com/office/drawing/2014/chart" uri="{C3380CC4-5D6E-409C-BE32-E72D297353CC}">
                <c16:uniqueId val="{00000012-C85B-45D6-84AE-7EBB2F55E642}"/>
              </c:ext>
            </c:extLst>
          </c:dPt>
          <c:dPt>
            <c:idx val="5"/>
            <c:invertIfNegative val="0"/>
            <c:bubble3D val="0"/>
            <c:extLst>
              <c:ext xmlns:c16="http://schemas.microsoft.com/office/drawing/2014/chart" uri="{C3380CC4-5D6E-409C-BE32-E72D297353CC}">
                <c16:uniqueId val="{00000014-C85B-45D6-84AE-7EBB2F55E642}"/>
              </c:ext>
            </c:extLst>
          </c:dPt>
          <c:dPt>
            <c:idx val="6"/>
            <c:invertIfNegative val="0"/>
            <c:bubble3D val="0"/>
            <c:extLst>
              <c:ext xmlns:c16="http://schemas.microsoft.com/office/drawing/2014/chart" uri="{C3380CC4-5D6E-409C-BE32-E72D297353CC}">
                <c16:uniqueId val="{00000016-C85B-45D6-84AE-7EBB2F55E642}"/>
              </c:ext>
            </c:extLst>
          </c:dPt>
          <c:cat>
            <c:strRef>
              <c:f>'RESULTAT NET'!$B$25:$G$25</c:f>
              <c:strCache>
                <c:ptCount val="6"/>
                <c:pt idx="0">
                  <c:v>2024</c:v>
                </c:pt>
                <c:pt idx="1">
                  <c:v>2025(p)</c:v>
                </c:pt>
                <c:pt idx="2">
                  <c:v>2026(p)</c:v>
                </c:pt>
                <c:pt idx="3">
                  <c:v>2027(p)</c:v>
                </c:pt>
                <c:pt idx="4">
                  <c:v>2028(p)</c:v>
                </c:pt>
                <c:pt idx="5">
                  <c:v>2029(p)</c:v>
                </c:pt>
              </c:strCache>
            </c:strRef>
          </c:cat>
          <c:val>
            <c:numRef>
              <c:f>'RESULTAT NET'!$B$28:$G$28</c:f>
              <c:numCache>
                <c:formatCode>0.0</c:formatCode>
                <c:ptCount val="6"/>
                <c:pt idx="0">
                  <c:v>0.29615333311013148</c:v>
                </c:pt>
                <c:pt idx="1">
                  <c:v>0.12536873782501981</c:v>
                </c:pt>
                <c:pt idx="2">
                  <c:v>-0.31705856628112311</c:v>
                </c:pt>
                <c:pt idx="3">
                  <c:v>-0.24124746205337358</c:v>
                </c:pt>
                <c:pt idx="4">
                  <c:v>-0.18003234164800111</c:v>
                </c:pt>
                <c:pt idx="5">
                  <c:v>-0.20341113682938802</c:v>
                </c:pt>
              </c:numCache>
            </c:numRef>
          </c:val>
          <c:extLst>
            <c:ext xmlns:c16="http://schemas.microsoft.com/office/drawing/2014/chart" uri="{C3380CC4-5D6E-409C-BE32-E72D297353CC}">
              <c16:uniqueId val="{00000017-C85B-45D6-84AE-7EBB2F55E642}"/>
            </c:ext>
          </c:extLst>
        </c:ser>
        <c:ser>
          <c:idx val="2"/>
          <c:order val="2"/>
          <c:tx>
            <c:v>CSG</c:v>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dPt>
            <c:idx val="2"/>
            <c:invertIfNegative val="0"/>
            <c:bubble3D val="0"/>
            <c:extLst>
              <c:ext xmlns:c16="http://schemas.microsoft.com/office/drawing/2014/chart" uri="{C3380CC4-5D6E-409C-BE32-E72D297353CC}">
                <c16:uniqueId val="{00000019-C85B-45D6-84AE-7EBB2F55E642}"/>
              </c:ext>
            </c:extLst>
          </c:dPt>
          <c:dPt>
            <c:idx val="3"/>
            <c:invertIfNegative val="0"/>
            <c:bubble3D val="0"/>
            <c:extLst>
              <c:ext xmlns:c16="http://schemas.microsoft.com/office/drawing/2014/chart" uri="{C3380CC4-5D6E-409C-BE32-E72D297353CC}">
                <c16:uniqueId val="{0000001B-C85B-45D6-84AE-7EBB2F55E642}"/>
              </c:ext>
            </c:extLst>
          </c:dPt>
          <c:dPt>
            <c:idx val="4"/>
            <c:invertIfNegative val="0"/>
            <c:bubble3D val="0"/>
            <c:extLst>
              <c:ext xmlns:c16="http://schemas.microsoft.com/office/drawing/2014/chart" uri="{C3380CC4-5D6E-409C-BE32-E72D297353CC}">
                <c16:uniqueId val="{0000001D-C85B-45D6-84AE-7EBB2F55E642}"/>
              </c:ext>
            </c:extLst>
          </c:dPt>
          <c:dPt>
            <c:idx val="5"/>
            <c:invertIfNegative val="0"/>
            <c:bubble3D val="0"/>
            <c:extLst>
              <c:ext xmlns:c16="http://schemas.microsoft.com/office/drawing/2014/chart" uri="{C3380CC4-5D6E-409C-BE32-E72D297353CC}">
                <c16:uniqueId val="{0000001F-C85B-45D6-84AE-7EBB2F55E642}"/>
              </c:ext>
            </c:extLst>
          </c:dPt>
          <c:dPt>
            <c:idx val="6"/>
            <c:invertIfNegative val="0"/>
            <c:bubble3D val="0"/>
            <c:extLst>
              <c:ext xmlns:c16="http://schemas.microsoft.com/office/drawing/2014/chart" uri="{C3380CC4-5D6E-409C-BE32-E72D297353CC}">
                <c16:uniqueId val="{00000021-C85B-45D6-84AE-7EBB2F55E642}"/>
              </c:ext>
            </c:extLst>
          </c:dPt>
          <c:cat>
            <c:strRef>
              <c:f>'RESULTAT NET'!$B$25:$G$25</c:f>
              <c:strCache>
                <c:ptCount val="6"/>
                <c:pt idx="0">
                  <c:v>2024</c:v>
                </c:pt>
                <c:pt idx="1">
                  <c:v>2025(p)</c:v>
                </c:pt>
                <c:pt idx="2">
                  <c:v>2026(p)</c:v>
                </c:pt>
                <c:pt idx="3">
                  <c:v>2027(p)</c:v>
                </c:pt>
                <c:pt idx="4">
                  <c:v>2028(p)</c:v>
                </c:pt>
                <c:pt idx="5">
                  <c:v>2029(p)</c:v>
                </c:pt>
              </c:strCache>
            </c:strRef>
          </c:cat>
          <c:val>
            <c:numRef>
              <c:f>'RESULTAT NET'!$B$29:$G$29</c:f>
              <c:numCache>
                <c:formatCode>0.0</c:formatCode>
                <c:ptCount val="6"/>
                <c:pt idx="0">
                  <c:v>0.14736884654742427</c:v>
                </c:pt>
                <c:pt idx="1">
                  <c:v>-1.0189872012021123E-2</c:v>
                </c:pt>
                <c:pt idx="2">
                  <c:v>-1.5432368368319076</c:v>
                </c:pt>
                <c:pt idx="3">
                  <c:v>0.53891183297968004</c:v>
                </c:pt>
                <c:pt idx="4">
                  <c:v>-2.9297449903833778E-2</c:v>
                </c:pt>
                <c:pt idx="5">
                  <c:v>0</c:v>
                </c:pt>
              </c:numCache>
            </c:numRef>
          </c:val>
          <c:extLst>
            <c:ext xmlns:c16="http://schemas.microsoft.com/office/drawing/2014/chart" uri="{C3380CC4-5D6E-409C-BE32-E72D297353CC}">
              <c16:uniqueId val="{00000022-C85B-45D6-84AE-7EBB2F55E642}"/>
            </c:ext>
          </c:extLst>
        </c:ser>
        <c:ser>
          <c:idx val="3"/>
          <c:order val="3"/>
          <c:tx>
            <c:v>Impôts et taxes affectés</c:v>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dPt>
            <c:idx val="2"/>
            <c:invertIfNegative val="0"/>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24-C85B-45D6-84AE-7EBB2F55E642}"/>
              </c:ext>
            </c:extLst>
          </c:dPt>
          <c:dPt>
            <c:idx val="3"/>
            <c:invertIfNegative val="0"/>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26-C85B-45D6-84AE-7EBB2F55E642}"/>
              </c:ext>
            </c:extLst>
          </c:dPt>
          <c:dPt>
            <c:idx val="4"/>
            <c:invertIfNegative val="0"/>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28-C85B-45D6-84AE-7EBB2F55E642}"/>
              </c:ext>
            </c:extLst>
          </c:dPt>
          <c:dPt>
            <c:idx val="5"/>
            <c:invertIfNegative val="0"/>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2A-C85B-45D6-84AE-7EBB2F55E642}"/>
              </c:ext>
            </c:extLst>
          </c:dPt>
          <c:dPt>
            <c:idx val="6"/>
            <c:invertIfNegative val="0"/>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2C-C85B-45D6-84AE-7EBB2F55E642}"/>
              </c:ext>
            </c:extLst>
          </c:dPt>
          <c:cat>
            <c:strRef>
              <c:f>'RESULTAT NET'!$B$25:$G$25</c:f>
              <c:strCache>
                <c:ptCount val="6"/>
                <c:pt idx="0">
                  <c:v>2024</c:v>
                </c:pt>
                <c:pt idx="1">
                  <c:v>2025(p)</c:v>
                </c:pt>
                <c:pt idx="2">
                  <c:v>2026(p)</c:v>
                </c:pt>
                <c:pt idx="3">
                  <c:v>2027(p)</c:v>
                </c:pt>
                <c:pt idx="4">
                  <c:v>2028(p)</c:v>
                </c:pt>
                <c:pt idx="5">
                  <c:v>2029(p)</c:v>
                </c:pt>
              </c:strCache>
            </c:strRef>
          </c:cat>
          <c:val>
            <c:numRef>
              <c:f>'RESULTAT NET'!$B$30:$G$30</c:f>
              <c:numCache>
                <c:formatCode>0.0</c:formatCode>
                <c:ptCount val="6"/>
                <c:pt idx="0">
                  <c:v>0.13283801654020716</c:v>
                </c:pt>
                <c:pt idx="1">
                  <c:v>2.3603048746514013</c:v>
                </c:pt>
                <c:pt idx="2">
                  <c:v>1.1399885349327978</c:v>
                </c:pt>
                <c:pt idx="3">
                  <c:v>0.23144982204038245</c:v>
                </c:pt>
                <c:pt idx="4">
                  <c:v>0.33037545864748064</c:v>
                </c:pt>
                <c:pt idx="5">
                  <c:v>0.45262009840207029</c:v>
                </c:pt>
              </c:numCache>
            </c:numRef>
          </c:val>
          <c:extLst>
            <c:ext xmlns:c16="http://schemas.microsoft.com/office/drawing/2014/chart" uri="{C3380CC4-5D6E-409C-BE32-E72D297353CC}">
              <c16:uniqueId val="{0000002D-C85B-45D6-84AE-7EBB2F55E642}"/>
            </c:ext>
          </c:extLst>
        </c:ser>
        <c:ser>
          <c:idx val="4"/>
          <c:order val="5"/>
          <c:tx>
            <c:strRef>
              <c:f>'RESULTAT NET'!$A$33</c:f>
              <c:strCache>
                <c:ptCount val="1"/>
                <c:pt idx="0">
                  <c:v>Contribution du RG</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f>'RESULTAT NET'!$B$33:$G$33</c:f>
              <c:numCache>
                <c:formatCode>0.0</c:formatCode>
                <c:ptCount val="6"/>
                <c:pt idx="0">
                  <c:v>-3.3122043317602419</c:v>
                </c:pt>
                <c:pt idx="1">
                  <c:v>-0.83490888861362667</c:v>
                </c:pt>
                <c:pt idx="2">
                  <c:v>1.1594100980328492</c:v>
                </c:pt>
                <c:pt idx="3">
                  <c:v>0.88903322253020711</c:v>
                </c:pt>
                <c:pt idx="4">
                  <c:v>0.87392810516174935</c:v>
                </c:pt>
                <c:pt idx="5">
                  <c:v>0.76261394071875988</c:v>
                </c:pt>
              </c:numCache>
            </c:numRef>
          </c:cat>
          <c:val>
            <c:numRef>
              <c:f>'RESULTAT NET'!$B$33:$G$33</c:f>
              <c:numCache>
                <c:formatCode>0.0</c:formatCode>
                <c:ptCount val="6"/>
                <c:pt idx="0">
                  <c:v>-3.3122043317602419</c:v>
                </c:pt>
                <c:pt idx="1">
                  <c:v>-0.83490888861362667</c:v>
                </c:pt>
                <c:pt idx="2">
                  <c:v>1.1594100980328492</c:v>
                </c:pt>
                <c:pt idx="3">
                  <c:v>0.88903322253020711</c:v>
                </c:pt>
                <c:pt idx="4">
                  <c:v>0.87392810516174935</c:v>
                </c:pt>
                <c:pt idx="5">
                  <c:v>0.76261394071875988</c:v>
                </c:pt>
              </c:numCache>
            </c:numRef>
          </c:val>
          <c:extLst>
            <c:ext xmlns:c16="http://schemas.microsoft.com/office/drawing/2014/chart" uri="{C3380CC4-5D6E-409C-BE32-E72D297353CC}">
              <c16:uniqueId val="{00000021-6CCA-42DA-ADFD-1ED122DFB2CA}"/>
            </c:ext>
          </c:extLst>
        </c:ser>
        <c:dLbls>
          <c:showLegendKey val="0"/>
          <c:showVal val="0"/>
          <c:showCatName val="0"/>
          <c:showSerName val="0"/>
          <c:showPercent val="0"/>
          <c:showBubbleSize val="0"/>
        </c:dLbls>
        <c:gapWidth val="150"/>
        <c:axId val="433529112"/>
        <c:axId val="433531464"/>
      </c:barChart>
      <c:lineChart>
        <c:grouping val="standard"/>
        <c:varyColors val="0"/>
        <c:ser>
          <c:idx val="5"/>
          <c:order val="4"/>
          <c:tx>
            <c:v>Evolution des recettes totales</c:v>
          </c:tx>
          <c:spPr>
            <a:ln w="31750" cap="rnd">
              <a:solidFill>
                <a:schemeClr val="accent6"/>
              </a:solidFill>
              <a:round/>
            </a:ln>
            <a:effectLst>
              <a:outerShdw blurRad="40000" dist="23000" dir="5400000" rotWithShape="0">
                <a:srgbClr val="000000">
                  <a:alpha val="35000"/>
                </a:srgbClr>
              </a:outerShdw>
            </a:effectLst>
          </c:spPr>
          <c:marker>
            <c:symbol val="circle"/>
            <c:size val="6"/>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dPt>
            <c:idx val="1"/>
            <c:marker>
              <c:symbol val="circle"/>
              <c:size val="6"/>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bubble3D val="0"/>
            <c:extLst>
              <c:ext xmlns:c16="http://schemas.microsoft.com/office/drawing/2014/chart" uri="{C3380CC4-5D6E-409C-BE32-E72D297353CC}">
                <c16:uniqueId val="{00000037-C85B-45D6-84AE-7EBB2F55E642}"/>
              </c:ext>
            </c:extLst>
          </c:dPt>
          <c:dPt>
            <c:idx val="2"/>
            <c:marker>
              <c:symbol val="circle"/>
              <c:size val="6"/>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bubble3D val="0"/>
            <c:extLst>
              <c:ext xmlns:c16="http://schemas.microsoft.com/office/drawing/2014/chart" uri="{C3380CC4-5D6E-409C-BE32-E72D297353CC}">
                <c16:uniqueId val="{0000002F-C85B-45D6-84AE-7EBB2F55E642}"/>
              </c:ext>
            </c:extLst>
          </c:dPt>
          <c:dPt>
            <c:idx val="3"/>
            <c:marker>
              <c:symbol val="circle"/>
              <c:size val="6"/>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bubble3D val="0"/>
            <c:extLst>
              <c:ext xmlns:c16="http://schemas.microsoft.com/office/drawing/2014/chart" uri="{C3380CC4-5D6E-409C-BE32-E72D297353CC}">
                <c16:uniqueId val="{00000031-C85B-45D6-84AE-7EBB2F55E642}"/>
              </c:ext>
            </c:extLst>
          </c:dPt>
          <c:dPt>
            <c:idx val="4"/>
            <c:marker>
              <c:symbol val="circle"/>
              <c:size val="6"/>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bubble3D val="0"/>
            <c:extLst>
              <c:ext xmlns:c16="http://schemas.microsoft.com/office/drawing/2014/chart" uri="{C3380CC4-5D6E-409C-BE32-E72D297353CC}">
                <c16:uniqueId val="{00000033-C85B-45D6-84AE-7EBB2F55E642}"/>
              </c:ext>
            </c:extLst>
          </c:dPt>
          <c:dPt>
            <c:idx val="5"/>
            <c:marker>
              <c:symbol val="circle"/>
              <c:size val="6"/>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bubble3D val="0"/>
            <c:extLst>
              <c:ext xmlns:c16="http://schemas.microsoft.com/office/drawing/2014/chart" uri="{C3380CC4-5D6E-409C-BE32-E72D297353CC}">
                <c16:uniqueId val="{00000035-C85B-45D6-84AE-7EBB2F55E642}"/>
              </c:ext>
            </c:extLst>
          </c:dPt>
          <c:dLbls>
            <c:dLbl>
              <c:idx val="0"/>
              <c:layout>
                <c:manualLayout>
                  <c:x val="-7.0216105406297261E-2"/>
                  <c:y val="-1.30829652723915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C85B-45D6-84AE-7EBB2F55E642}"/>
                </c:ext>
              </c:extLst>
            </c:dLbl>
            <c:dLbl>
              <c:idx val="1"/>
              <c:layout>
                <c:manualLayout>
                  <c:x val="-7.9569959440417892E-2"/>
                  <c:y val="-2.617387925481458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C85B-45D6-84AE-7EBB2F55E642}"/>
                </c:ext>
              </c:extLst>
            </c:dLbl>
            <c:dLbl>
              <c:idx val="2"/>
              <c:layout>
                <c:manualLayout>
                  <c:x val="-8.2165048218223943E-2"/>
                  <c:y val="2.346703776951859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C85B-45D6-84AE-7EBB2F55E642}"/>
                </c:ext>
              </c:extLst>
            </c:dLbl>
            <c:dLbl>
              <c:idx val="3"/>
              <c:layout>
                <c:manualLayout>
                  <c:x val="-8.1465617314772587E-2"/>
                  <c:y val="1.363086438765525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C85B-45D6-84AE-7EBB2F55E642}"/>
                </c:ext>
              </c:extLst>
            </c:dLbl>
            <c:dLbl>
              <c:idx val="4"/>
              <c:layout>
                <c:manualLayout>
                  <c:x val="-5.2400647771272488E-3"/>
                  <c:y val="1.48769279825470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C85B-45D6-84AE-7EBB2F55E642}"/>
                </c:ext>
              </c:extLst>
            </c:dLbl>
            <c:dLbl>
              <c:idx val="5"/>
              <c:layout>
                <c:manualLayout>
                  <c:x val="-2.1583057524822764E-2"/>
                  <c:y val="4.593803072971199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C85B-45D6-84AE-7EBB2F55E642}"/>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6">
                        <a:lumMod val="7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'RESULTAT NET'!$B$33:$G$33</c:f>
              <c:numCache>
                <c:formatCode>0.0</c:formatCode>
                <c:ptCount val="6"/>
                <c:pt idx="0">
                  <c:v>-3.3122043317602419</c:v>
                </c:pt>
                <c:pt idx="1">
                  <c:v>-0.83490888861362667</c:v>
                </c:pt>
                <c:pt idx="2">
                  <c:v>1.1594100980328492</c:v>
                </c:pt>
                <c:pt idx="3">
                  <c:v>0.88903322253020711</c:v>
                </c:pt>
                <c:pt idx="4">
                  <c:v>0.87392810516174935</c:v>
                </c:pt>
                <c:pt idx="5">
                  <c:v>0.76261394071875988</c:v>
                </c:pt>
              </c:numCache>
            </c:numRef>
          </c:cat>
          <c:val>
            <c:numRef>
              <c:f>'RESULTAT NET'!$B$16:$G$16</c:f>
              <c:numCache>
                <c:formatCode>\+0.0%;\-0.0%;General</c:formatCode>
                <c:ptCount val="6"/>
                <c:pt idx="0">
                  <c:v>-1.8824355437612184E-2</c:v>
                </c:pt>
                <c:pt idx="1">
                  <c:v>1.8197779283116722E-2</c:v>
                </c:pt>
                <c:pt idx="2">
                  <c:v>5.1299067333299142E-3</c:v>
                </c:pt>
                <c:pt idx="3">
                  <c:v>-9.9492068784777787E-3</c:v>
                </c:pt>
                <c:pt idx="4">
                  <c:v>3.4526585628988915E-3</c:v>
                </c:pt>
                <c:pt idx="5">
                  <c:v>9.6183701126035803E-3</c:v>
                </c:pt>
              </c:numCache>
            </c:numRef>
          </c:val>
          <c:smooth val="0"/>
          <c:extLst>
            <c:ext xmlns:c16="http://schemas.microsoft.com/office/drawing/2014/chart" uri="{C3380CC4-5D6E-409C-BE32-E72D297353CC}">
              <c16:uniqueId val="{00000038-C85B-45D6-84AE-7EBB2F55E642}"/>
            </c:ext>
          </c:extLst>
        </c:ser>
        <c:dLbls>
          <c:showLegendKey val="0"/>
          <c:showVal val="0"/>
          <c:showCatName val="0"/>
          <c:showSerName val="0"/>
          <c:showPercent val="0"/>
          <c:showBubbleSize val="0"/>
        </c:dLbls>
        <c:marker val="1"/>
        <c:smooth val="0"/>
        <c:axId val="433529896"/>
        <c:axId val="433534208"/>
      </c:lineChart>
      <c:catAx>
        <c:axId val="433529112"/>
        <c:scaling>
          <c:orientation val="minMax"/>
        </c:scaling>
        <c:delete val="0"/>
        <c:axPos val="b"/>
        <c:numFmt formatCode="General" sourceLinked="1"/>
        <c:majorTickMark val="none"/>
        <c:minorTickMark val="none"/>
        <c:tickLblPos val="high"/>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crossAx val="433531464"/>
        <c:crosses val="autoZero"/>
        <c:auto val="1"/>
        <c:lblAlgn val="ctr"/>
        <c:lblOffset val="100"/>
        <c:noMultiLvlLbl val="0"/>
      </c:catAx>
      <c:valAx>
        <c:axId val="433531464"/>
        <c:scaling>
          <c:orientation val="minMax"/>
          <c:max val="3"/>
          <c:min val="-4"/>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fr-FR"/>
                  <a:t>Contribution à l'évolution (en points)</a:t>
                </a:r>
              </a:p>
            </c:rich>
          </c:tx>
          <c:layout>
            <c:manualLayout>
              <c:xMode val="edge"/>
              <c:yMode val="edge"/>
              <c:x val="1.5899809254367358E-2"/>
              <c:y val="0.2075579944759523"/>
            </c:manualLayout>
          </c:layout>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fr-FR"/>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crossAx val="433529112"/>
        <c:crosses val="autoZero"/>
        <c:crossBetween val="between"/>
        <c:majorUnit val="1"/>
        <c:minorUnit val="0.1"/>
      </c:valAx>
      <c:valAx>
        <c:axId val="433534208"/>
        <c:scaling>
          <c:orientation val="minMax"/>
          <c:max val="3.0000000000000006E-2"/>
          <c:min val="-2.0000000000000004E-2"/>
        </c:scaling>
        <c:delete val="0"/>
        <c:axPos val="r"/>
        <c:title>
          <c:tx>
            <c:rich>
              <a:bodyPr rot="-5400000" spcFirstLastPara="1" vertOverflow="ellipsis" vert="horz" wrap="square" anchor="ctr" anchorCtr="1"/>
              <a:lstStyle/>
              <a:p>
                <a:pPr>
                  <a:defRPr sz="900" b="1" i="0" u="none" strike="noStrike" kern="1200" baseline="0">
                    <a:solidFill>
                      <a:schemeClr val="accent6">
                        <a:lumMod val="75000"/>
                      </a:schemeClr>
                    </a:solidFill>
                    <a:latin typeface="+mn-lt"/>
                    <a:ea typeface="+mn-ea"/>
                    <a:cs typeface="+mn-cs"/>
                  </a:defRPr>
                </a:pPr>
                <a:r>
                  <a:rPr lang="fr-FR">
                    <a:solidFill>
                      <a:schemeClr val="accent6">
                        <a:lumMod val="75000"/>
                      </a:schemeClr>
                    </a:solidFill>
                  </a:rPr>
                  <a:t>Evolution en %</a:t>
                </a:r>
              </a:p>
            </c:rich>
          </c:tx>
          <c:layout>
            <c:manualLayout>
              <c:xMode val="edge"/>
              <c:yMode val="edge"/>
              <c:x val="0.96830392787465602"/>
              <c:y val="0.33922501068118077"/>
            </c:manualLayout>
          </c:layout>
          <c:overlay val="0"/>
          <c:spPr>
            <a:noFill/>
            <a:ln>
              <a:noFill/>
            </a:ln>
            <a:effectLst/>
          </c:spPr>
          <c:txPr>
            <a:bodyPr rot="-5400000" spcFirstLastPara="1" vertOverflow="ellipsis" vert="horz" wrap="square" anchor="ctr" anchorCtr="1"/>
            <a:lstStyle/>
            <a:p>
              <a:pPr>
                <a:defRPr sz="900" b="1" i="0" u="none" strike="noStrike" kern="1200" baseline="0">
                  <a:solidFill>
                    <a:schemeClr val="accent6">
                      <a:lumMod val="75000"/>
                    </a:schemeClr>
                  </a:solidFill>
                  <a:latin typeface="+mn-lt"/>
                  <a:ea typeface="+mn-ea"/>
                  <a:cs typeface="+mn-cs"/>
                </a:defRPr>
              </a:pPr>
              <a:endParaRPr lang="fr-FR"/>
            </a:p>
          </c:txPr>
        </c:title>
        <c:numFmt formatCode="\+0.0%;\-0.0%;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6">
                    <a:lumMod val="75000"/>
                  </a:schemeClr>
                </a:solidFill>
                <a:latin typeface="+mn-lt"/>
                <a:ea typeface="+mn-ea"/>
                <a:cs typeface="+mn-cs"/>
              </a:defRPr>
            </a:pPr>
            <a:endParaRPr lang="fr-FR"/>
          </a:p>
        </c:txPr>
        <c:crossAx val="433529896"/>
        <c:crosses val="max"/>
        <c:crossBetween val="between"/>
        <c:majorUnit val="1.0000000000000002E-2"/>
        <c:minorUnit val="1.0000000000000002E-2"/>
      </c:valAx>
      <c:catAx>
        <c:axId val="433529896"/>
        <c:scaling>
          <c:orientation val="minMax"/>
        </c:scaling>
        <c:delete val="1"/>
        <c:axPos val="b"/>
        <c:numFmt formatCode="0.0" sourceLinked="1"/>
        <c:majorTickMark val="none"/>
        <c:minorTickMark val="none"/>
        <c:tickLblPos val="nextTo"/>
        <c:crossAx val="433534208"/>
        <c:crosses val="autoZero"/>
        <c:auto val="1"/>
        <c:lblAlgn val="ctr"/>
        <c:lblOffset val="100"/>
        <c:noMultiLvlLbl val="0"/>
      </c:catAx>
      <c:spPr>
        <a:noFill/>
        <a:ln>
          <a:noFill/>
        </a:ln>
        <a:effectLst/>
      </c:spPr>
    </c:plotArea>
    <c:legend>
      <c:legendPos val="b"/>
      <c:legendEntry>
        <c:idx val="5"/>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legendEntry>
      <c:layout>
        <c:manualLayout>
          <c:xMode val="edge"/>
          <c:yMode val="edge"/>
          <c:x val="2.0177315708421583E-2"/>
          <c:y val="0.88933102739217196"/>
          <c:w val="0.91899824552679232"/>
          <c:h val="0.1106689726078280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Dépenses totales</c:v>
          </c:tx>
          <c:spPr>
            <a:solidFill>
              <a:schemeClr val="accent1">
                <a:lumMod val="75000"/>
              </a:schemeClr>
            </a:solidFill>
          </c:spPr>
          <c:invertIfNegative val="0"/>
          <c:dPt>
            <c:idx val="0"/>
            <c:invertIfNegative val="0"/>
            <c:bubble3D val="0"/>
            <c:extLst>
              <c:ext xmlns:c16="http://schemas.microsoft.com/office/drawing/2014/chart" uri="{C3380CC4-5D6E-409C-BE32-E72D297353CC}">
                <c16:uniqueId val="{00000000-D06F-4555-AEFC-E1D1CF8296F8}"/>
              </c:ext>
            </c:extLst>
          </c:dPt>
          <c:dPt>
            <c:idx val="1"/>
            <c:invertIfNegative val="0"/>
            <c:bubble3D val="0"/>
            <c:spPr>
              <a:pattFill prst="pct75">
                <a:fgClr>
                  <a:schemeClr val="accent1">
                    <a:lumMod val="75000"/>
                  </a:schemeClr>
                </a:fgClr>
                <a:bgClr>
                  <a:schemeClr val="bg1"/>
                </a:bgClr>
              </a:pattFill>
            </c:spPr>
            <c:extLst>
              <c:ext xmlns:c16="http://schemas.microsoft.com/office/drawing/2014/chart" uri="{C3380CC4-5D6E-409C-BE32-E72D297353CC}">
                <c16:uniqueId val="{00000002-D06F-4555-AEFC-E1D1CF8296F8}"/>
              </c:ext>
            </c:extLst>
          </c:dPt>
          <c:dPt>
            <c:idx val="2"/>
            <c:invertIfNegative val="0"/>
            <c:bubble3D val="0"/>
            <c:spPr>
              <a:pattFill prst="pct75">
                <a:fgClr>
                  <a:schemeClr val="accent1">
                    <a:lumMod val="75000"/>
                  </a:schemeClr>
                </a:fgClr>
                <a:bgClr>
                  <a:prstClr val="white"/>
                </a:bgClr>
              </a:pattFill>
            </c:spPr>
            <c:extLst>
              <c:ext xmlns:c16="http://schemas.microsoft.com/office/drawing/2014/chart" uri="{C3380CC4-5D6E-409C-BE32-E72D297353CC}">
                <c16:uniqueId val="{00000004-D06F-4555-AEFC-E1D1CF8296F8}"/>
              </c:ext>
            </c:extLst>
          </c:dPt>
          <c:dPt>
            <c:idx val="3"/>
            <c:invertIfNegative val="0"/>
            <c:bubble3D val="0"/>
            <c:spPr>
              <a:pattFill prst="pct75">
                <a:fgClr>
                  <a:schemeClr val="accent1">
                    <a:lumMod val="75000"/>
                  </a:schemeClr>
                </a:fgClr>
                <a:bgClr>
                  <a:prstClr val="white"/>
                </a:bgClr>
              </a:pattFill>
            </c:spPr>
            <c:extLst>
              <c:ext xmlns:c16="http://schemas.microsoft.com/office/drawing/2014/chart" uri="{C3380CC4-5D6E-409C-BE32-E72D297353CC}">
                <c16:uniqueId val="{00000006-D06F-4555-AEFC-E1D1CF8296F8}"/>
              </c:ext>
            </c:extLst>
          </c:dPt>
          <c:dPt>
            <c:idx val="4"/>
            <c:invertIfNegative val="0"/>
            <c:bubble3D val="0"/>
            <c:spPr>
              <a:pattFill prst="pct75">
                <a:fgClr>
                  <a:schemeClr val="accent1">
                    <a:lumMod val="75000"/>
                  </a:schemeClr>
                </a:fgClr>
                <a:bgClr>
                  <a:prstClr val="white"/>
                </a:bgClr>
              </a:pattFill>
            </c:spPr>
            <c:extLst>
              <c:ext xmlns:c16="http://schemas.microsoft.com/office/drawing/2014/chart" uri="{C3380CC4-5D6E-409C-BE32-E72D297353CC}">
                <c16:uniqueId val="{00000008-D06F-4555-AEFC-E1D1CF8296F8}"/>
              </c:ext>
            </c:extLst>
          </c:dPt>
          <c:dPt>
            <c:idx val="5"/>
            <c:invertIfNegative val="0"/>
            <c:bubble3D val="0"/>
            <c:spPr>
              <a:pattFill prst="pct75">
                <a:fgClr>
                  <a:schemeClr val="accent1">
                    <a:lumMod val="75000"/>
                  </a:schemeClr>
                </a:fgClr>
                <a:bgClr>
                  <a:prstClr val="white"/>
                </a:bgClr>
              </a:pattFill>
            </c:spPr>
            <c:extLst>
              <c:ext xmlns:c16="http://schemas.microsoft.com/office/drawing/2014/chart" uri="{C3380CC4-5D6E-409C-BE32-E72D297353CC}">
                <c16:uniqueId val="{0000000A-D06F-4555-AEFC-E1D1CF8296F8}"/>
              </c:ext>
            </c:extLst>
          </c:dPt>
          <c:dLbls>
            <c:dLbl>
              <c:idx val="1"/>
              <c:layout>
                <c:manualLayout>
                  <c:x val="3.1419231443956797E-17"/>
                  <c:y val="4.209886987267087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06F-4555-AEFC-E1D1CF8296F8}"/>
                </c:ext>
              </c:extLst>
            </c:dLbl>
            <c:dLbl>
              <c:idx val="3"/>
              <c:layout>
                <c:manualLayout>
                  <c:x val="0"/>
                  <c:y val="-1.429007420584044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06F-4555-AEFC-E1D1CF8296F8}"/>
                </c:ext>
              </c:extLst>
            </c:dLbl>
            <c:dLbl>
              <c:idx val="4"/>
              <c:layout>
                <c:manualLayout>
                  <c:x val="-3.5088411443350374E-3"/>
                  <c:y val="-1.4300538014143784E-3"/>
                </c:manualLayout>
              </c:layout>
              <c:spPr>
                <a:solidFill>
                  <a:schemeClr val="accent1">
                    <a:lumMod val="75000"/>
                  </a:schemeClr>
                </a:solidFill>
                <a:ln>
                  <a:noFill/>
                </a:ln>
              </c:spPr>
              <c:txPr>
                <a:bodyPr/>
                <a:lstStyle/>
                <a:p>
                  <a:pPr>
                    <a:defRPr sz="900" b="1">
                      <a:solidFill>
                        <a:schemeClr val="bg1"/>
                      </a:solidFil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06F-4555-AEFC-E1D1CF8296F8}"/>
                </c:ext>
              </c:extLst>
            </c:dLbl>
            <c:dLbl>
              <c:idx val="5"/>
              <c:layout>
                <c:manualLayout>
                  <c:x val="-2.7835768963117608E-3"/>
                  <c:y val="-4.2866734681420635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06F-4555-AEFC-E1D1CF8296F8}"/>
                </c:ext>
              </c:extLst>
            </c:dLbl>
            <c:spPr>
              <a:solidFill>
                <a:schemeClr val="accent1">
                  <a:lumMod val="75000"/>
                </a:schemeClr>
              </a:solidFill>
            </c:spPr>
            <c:txPr>
              <a:bodyPr/>
              <a:lstStyle/>
              <a:p>
                <a:pPr>
                  <a:defRPr sz="900" b="1">
                    <a:solidFill>
                      <a:schemeClr val="bg1"/>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RETRAITE!$B$24:$G$24</c:f>
              <c:strCache>
                <c:ptCount val="6"/>
                <c:pt idx="0">
                  <c:v>2024</c:v>
                </c:pt>
                <c:pt idx="1">
                  <c:v>2025(p)</c:v>
                </c:pt>
                <c:pt idx="2">
                  <c:v>2026(p)</c:v>
                </c:pt>
                <c:pt idx="3">
                  <c:v>2027(p)</c:v>
                </c:pt>
                <c:pt idx="4">
                  <c:v>2028(p)</c:v>
                </c:pt>
                <c:pt idx="5">
                  <c:v>2029(p)</c:v>
                </c:pt>
              </c:strCache>
            </c:strRef>
          </c:cat>
          <c:val>
            <c:numRef>
              <c:f>RETRAITE!$C$2:$H$2</c:f>
              <c:numCache>
                <c:formatCode>#\ ##0.0</c:formatCode>
                <c:ptCount val="6"/>
                <c:pt idx="0">
                  <c:v>7242.5508439799987</c:v>
                </c:pt>
                <c:pt idx="1">
                  <c:v>7153.9728010980798</c:v>
                </c:pt>
                <c:pt idx="2">
                  <c:v>6918.3618626946691</c:v>
                </c:pt>
                <c:pt idx="3">
                  <c:v>6795.1318255429524</c:v>
                </c:pt>
                <c:pt idx="4">
                  <c:v>6718.645563990488</c:v>
                </c:pt>
                <c:pt idx="5">
                  <c:v>6636.0108242309352</c:v>
                </c:pt>
              </c:numCache>
            </c:numRef>
          </c:val>
          <c:extLst>
            <c:ext xmlns:c16="http://schemas.microsoft.com/office/drawing/2014/chart" uri="{C3380CC4-5D6E-409C-BE32-E72D297353CC}">
              <c16:uniqueId val="{0000000B-D06F-4555-AEFC-E1D1CF8296F8}"/>
            </c:ext>
          </c:extLst>
        </c:ser>
        <c:ser>
          <c:idx val="2"/>
          <c:order val="2"/>
          <c:tx>
            <c:v>Prestations</c:v>
          </c:tx>
          <c:spPr>
            <a:solidFill>
              <a:schemeClr val="accent1">
                <a:lumMod val="60000"/>
                <a:lumOff val="40000"/>
              </a:schemeClr>
            </a:solidFill>
          </c:spPr>
          <c:invertIfNegative val="0"/>
          <c:dPt>
            <c:idx val="1"/>
            <c:invertIfNegative val="0"/>
            <c:bubble3D val="0"/>
            <c:spPr>
              <a:pattFill prst="pct75">
                <a:fgClr>
                  <a:schemeClr val="accent1">
                    <a:lumMod val="60000"/>
                    <a:lumOff val="40000"/>
                  </a:schemeClr>
                </a:fgClr>
                <a:bgClr>
                  <a:schemeClr val="bg1"/>
                </a:bgClr>
              </a:pattFill>
            </c:spPr>
            <c:extLst>
              <c:ext xmlns:c16="http://schemas.microsoft.com/office/drawing/2014/chart" uri="{C3380CC4-5D6E-409C-BE32-E72D297353CC}">
                <c16:uniqueId val="{0000000D-D06F-4555-AEFC-E1D1CF8296F8}"/>
              </c:ext>
            </c:extLst>
          </c:dPt>
          <c:dPt>
            <c:idx val="2"/>
            <c:invertIfNegative val="0"/>
            <c:bubble3D val="0"/>
            <c:spPr>
              <a:pattFill prst="pct75">
                <a:fgClr>
                  <a:schemeClr val="accent1">
                    <a:lumMod val="60000"/>
                    <a:lumOff val="40000"/>
                  </a:schemeClr>
                </a:fgClr>
                <a:bgClr>
                  <a:prstClr val="white"/>
                </a:bgClr>
              </a:pattFill>
            </c:spPr>
            <c:extLst>
              <c:ext xmlns:c16="http://schemas.microsoft.com/office/drawing/2014/chart" uri="{C3380CC4-5D6E-409C-BE32-E72D297353CC}">
                <c16:uniqueId val="{0000000F-D06F-4555-AEFC-E1D1CF8296F8}"/>
              </c:ext>
            </c:extLst>
          </c:dPt>
          <c:dPt>
            <c:idx val="3"/>
            <c:invertIfNegative val="0"/>
            <c:bubble3D val="0"/>
            <c:spPr>
              <a:pattFill prst="pct75">
                <a:fgClr>
                  <a:schemeClr val="accent1">
                    <a:lumMod val="60000"/>
                    <a:lumOff val="40000"/>
                  </a:schemeClr>
                </a:fgClr>
                <a:bgClr>
                  <a:prstClr val="white"/>
                </a:bgClr>
              </a:pattFill>
            </c:spPr>
            <c:extLst>
              <c:ext xmlns:c16="http://schemas.microsoft.com/office/drawing/2014/chart" uri="{C3380CC4-5D6E-409C-BE32-E72D297353CC}">
                <c16:uniqueId val="{00000011-D06F-4555-AEFC-E1D1CF8296F8}"/>
              </c:ext>
            </c:extLst>
          </c:dPt>
          <c:dPt>
            <c:idx val="4"/>
            <c:invertIfNegative val="0"/>
            <c:bubble3D val="0"/>
            <c:spPr>
              <a:pattFill prst="pct75">
                <a:fgClr>
                  <a:schemeClr val="accent1">
                    <a:lumMod val="60000"/>
                    <a:lumOff val="40000"/>
                  </a:schemeClr>
                </a:fgClr>
                <a:bgClr>
                  <a:prstClr val="white"/>
                </a:bgClr>
              </a:pattFill>
            </c:spPr>
            <c:extLst>
              <c:ext xmlns:c16="http://schemas.microsoft.com/office/drawing/2014/chart" uri="{C3380CC4-5D6E-409C-BE32-E72D297353CC}">
                <c16:uniqueId val="{00000013-D06F-4555-AEFC-E1D1CF8296F8}"/>
              </c:ext>
            </c:extLst>
          </c:dPt>
          <c:dPt>
            <c:idx val="5"/>
            <c:invertIfNegative val="0"/>
            <c:bubble3D val="0"/>
            <c:spPr>
              <a:pattFill prst="pct75">
                <a:fgClr>
                  <a:schemeClr val="accent1">
                    <a:lumMod val="60000"/>
                    <a:lumOff val="40000"/>
                  </a:schemeClr>
                </a:fgClr>
                <a:bgClr>
                  <a:prstClr val="white"/>
                </a:bgClr>
              </a:pattFill>
            </c:spPr>
            <c:extLst>
              <c:ext xmlns:c16="http://schemas.microsoft.com/office/drawing/2014/chart" uri="{C3380CC4-5D6E-409C-BE32-E72D297353CC}">
                <c16:uniqueId val="{00000015-D06F-4555-AEFC-E1D1CF8296F8}"/>
              </c:ext>
            </c:extLst>
          </c:dPt>
          <c:dLbls>
            <c:dLbl>
              <c:idx val="0"/>
              <c:layout>
                <c:manualLayout>
                  <c:x val="1.8423559413414257E-2"/>
                  <c:y val="4.664724459868371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D06F-4555-AEFC-E1D1CF8296F8}"/>
                </c:ext>
              </c:extLst>
            </c:dLbl>
            <c:dLbl>
              <c:idx val="1"/>
              <c:layout>
                <c:manualLayout>
                  <c:x val="2.0285345176417814E-2"/>
                  <c:y val="3.612743390569053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06F-4555-AEFC-E1D1CF8296F8}"/>
                </c:ext>
              </c:extLst>
            </c:dLbl>
            <c:dLbl>
              <c:idx val="2"/>
              <c:layout>
                <c:manualLayout>
                  <c:x val="2.8915663110964725E-2"/>
                  <c:y val="2.849154931905429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06F-4555-AEFC-E1D1CF8296F8}"/>
                </c:ext>
              </c:extLst>
            </c:dLbl>
            <c:dLbl>
              <c:idx val="3"/>
              <c:layout>
                <c:manualLayout>
                  <c:x val="2.2489875286145676E-2"/>
                  <c:y val="2.332362229934185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D06F-4555-AEFC-E1D1CF8296F8}"/>
                </c:ext>
              </c:extLst>
            </c:dLbl>
            <c:dLbl>
              <c:idx val="4"/>
              <c:layout>
                <c:manualLayout>
                  <c:x val="3.298178793333565E-2"/>
                  <c:y val="3.887270383223642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D06F-4555-AEFC-E1D1CF8296F8}"/>
                </c:ext>
              </c:extLst>
            </c:dLbl>
            <c:dLbl>
              <c:idx val="5"/>
              <c:layout>
                <c:manualLayout>
                  <c:x val="3.3768342267485027E-2"/>
                  <c:y val="4.275997421546007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D06F-4555-AEFC-E1D1CF8296F8}"/>
                </c:ext>
              </c:extLst>
            </c:dLbl>
            <c:spPr>
              <a:solidFill>
                <a:schemeClr val="accent1">
                  <a:lumMod val="20000"/>
                  <a:lumOff val="80000"/>
                </a:schemeClr>
              </a:solidFill>
            </c:spPr>
            <c:txPr>
              <a:bodyPr/>
              <a:lstStyle/>
              <a:p>
                <a:pPr>
                  <a:defRPr sz="800" b="1">
                    <a:solidFill>
                      <a:schemeClr val="accent1">
                        <a:lumMod val="75000"/>
                      </a:schemeClr>
                    </a:solidFill>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RETRAITE!$B$24:$G$24</c:f>
              <c:strCache>
                <c:ptCount val="6"/>
                <c:pt idx="0">
                  <c:v>2024</c:v>
                </c:pt>
                <c:pt idx="1">
                  <c:v>2025(p)</c:v>
                </c:pt>
                <c:pt idx="2">
                  <c:v>2026(p)</c:v>
                </c:pt>
                <c:pt idx="3">
                  <c:v>2027(p)</c:v>
                </c:pt>
                <c:pt idx="4">
                  <c:v>2028(p)</c:v>
                </c:pt>
                <c:pt idx="5">
                  <c:v>2029(p)</c:v>
                </c:pt>
              </c:strCache>
            </c:strRef>
          </c:cat>
          <c:val>
            <c:numRef>
              <c:f>RETRAITE!$C$3:$H$3</c:f>
              <c:numCache>
                <c:formatCode>#\ ##0.0</c:formatCode>
                <c:ptCount val="6"/>
                <c:pt idx="0">
                  <c:v>6805.5917809699986</c:v>
                </c:pt>
                <c:pt idx="1">
                  <c:v>6732.2684276773234</c:v>
                </c:pt>
                <c:pt idx="2">
                  <c:v>6590.8209401810855</c:v>
                </c:pt>
                <c:pt idx="3">
                  <c:v>6488.7444459130365</c:v>
                </c:pt>
                <c:pt idx="4">
                  <c:v>6419.5783177081466</c:v>
                </c:pt>
                <c:pt idx="5">
                  <c:v>6338.2733441509699</c:v>
                </c:pt>
              </c:numCache>
            </c:numRef>
          </c:val>
          <c:extLst>
            <c:ext xmlns:c16="http://schemas.microsoft.com/office/drawing/2014/chart" uri="{C3380CC4-5D6E-409C-BE32-E72D297353CC}">
              <c16:uniqueId val="{00000017-D06F-4555-AEFC-E1D1CF8296F8}"/>
            </c:ext>
          </c:extLst>
        </c:ser>
        <c:dLbls>
          <c:showLegendKey val="0"/>
          <c:showVal val="0"/>
          <c:showCatName val="0"/>
          <c:showSerName val="0"/>
          <c:showPercent val="0"/>
          <c:showBubbleSize val="0"/>
        </c:dLbls>
        <c:gapWidth val="150"/>
        <c:axId val="433527544"/>
        <c:axId val="433527936"/>
      </c:barChart>
      <c:lineChart>
        <c:grouping val="standard"/>
        <c:varyColors val="0"/>
        <c:ser>
          <c:idx val="1"/>
          <c:order val="1"/>
          <c:tx>
            <c:v>Evolution des dépenses totales</c:v>
          </c:tx>
          <c:spPr>
            <a:ln w="19050">
              <a:prstDash val="sysDot"/>
            </a:ln>
          </c:spPr>
          <c:dPt>
            <c:idx val="1"/>
            <c:bubble3D val="0"/>
            <c:spPr>
              <a:ln w="19050">
                <a:prstDash val="solid"/>
              </a:ln>
            </c:spPr>
            <c:extLst>
              <c:ext xmlns:c16="http://schemas.microsoft.com/office/drawing/2014/chart" uri="{C3380CC4-5D6E-409C-BE32-E72D297353CC}">
                <c16:uniqueId val="{00000019-D06F-4555-AEFC-E1D1CF8296F8}"/>
              </c:ext>
            </c:extLst>
          </c:dPt>
          <c:dPt>
            <c:idx val="2"/>
            <c:bubble3D val="0"/>
            <c:extLst>
              <c:ext xmlns:c16="http://schemas.microsoft.com/office/drawing/2014/chart" uri="{C3380CC4-5D6E-409C-BE32-E72D297353CC}">
                <c16:uniqueId val="{0000001A-D06F-4555-AEFC-E1D1CF8296F8}"/>
              </c:ext>
            </c:extLst>
          </c:dPt>
          <c:dPt>
            <c:idx val="3"/>
            <c:bubble3D val="0"/>
            <c:extLst>
              <c:ext xmlns:c16="http://schemas.microsoft.com/office/drawing/2014/chart" uri="{C3380CC4-5D6E-409C-BE32-E72D297353CC}">
                <c16:uniqueId val="{0000001B-D06F-4555-AEFC-E1D1CF8296F8}"/>
              </c:ext>
            </c:extLst>
          </c:dPt>
          <c:dPt>
            <c:idx val="4"/>
            <c:bubble3D val="0"/>
            <c:extLst>
              <c:ext xmlns:c16="http://schemas.microsoft.com/office/drawing/2014/chart" uri="{C3380CC4-5D6E-409C-BE32-E72D297353CC}">
                <c16:uniqueId val="{0000001C-D06F-4555-AEFC-E1D1CF8296F8}"/>
              </c:ext>
            </c:extLst>
          </c:dPt>
          <c:dPt>
            <c:idx val="5"/>
            <c:bubble3D val="0"/>
            <c:extLst>
              <c:ext xmlns:c16="http://schemas.microsoft.com/office/drawing/2014/chart" uri="{C3380CC4-5D6E-409C-BE32-E72D297353CC}">
                <c16:uniqueId val="{0000001D-D06F-4555-AEFC-E1D1CF8296F8}"/>
              </c:ext>
            </c:extLst>
          </c:dPt>
          <c:dPt>
            <c:idx val="6"/>
            <c:bubble3D val="0"/>
            <c:extLst>
              <c:ext xmlns:c16="http://schemas.microsoft.com/office/drawing/2014/chart" uri="{C3380CC4-5D6E-409C-BE32-E72D297353CC}">
                <c16:uniqueId val="{0000001E-D06F-4555-AEFC-E1D1CF8296F8}"/>
              </c:ext>
            </c:extLst>
          </c:dPt>
          <c:dPt>
            <c:idx val="7"/>
            <c:bubble3D val="0"/>
            <c:extLst>
              <c:ext xmlns:c16="http://schemas.microsoft.com/office/drawing/2014/chart" uri="{C3380CC4-5D6E-409C-BE32-E72D297353CC}">
                <c16:uniqueId val="{0000001F-D06F-4555-AEFC-E1D1CF8296F8}"/>
              </c:ext>
            </c:extLst>
          </c:dPt>
          <c:dPt>
            <c:idx val="8"/>
            <c:bubble3D val="0"/>
            <c:extLst>
              <c:ext xmlns:c16="http://schemas.microsoft.com/office/drawing/2014/chart" uri="{C3380CC4-5D6E-409C-BE32-E72D297353CC}">
                <c16:uniqueId val="{00000020-D06F-4555-AEFC-E1D1CF8296F8}"/>
              </c:ext>
            </c:extLst>
          </c:dPt>
          <c:dLbls>
            <c:dLbl>
              <c:idx val="0"/>
              <c:layout>
                <c:manualLayout>
                  <c:x val="-7.5991427188223964E-2"/>
                  <c:y val="4.578378083875663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D06F-4555-AEFC-E1D1CF8296F8}"/>
                </c:ext>
              </c:extLst>
            </c:dLbl>
            <c:dLbl>
              <c:idx val="1"/>
              <c:layout>
                <c:manualLayout>
                  <c:x val="-9.3743635634866082E-2"/>
                  <c:y val="2.809731276365334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D06F-4555-AEFC-E1D1CF8296F8}"/>
                </c:ext>
              </c:extLst>
            </c:dLbl>
            <c:dLbl>
              <c:idx val="2"/>
              <c:layout>
                <c:manualLayout>
                  <c:x val="-8.3848755364216446E-2"/>
                  <c:y val="4.960983436555162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D06F-4555-AEFC-E1D1CF8296F8}"/>
                </c:ext>
              </c:extLst>
            </c:dLbl>
            <c:dLbl>
              <c:idx val="3"/>
              <c:layout>
                <c:manualLayout>
                  <c:x val="-7.2458332871628298E-2"/>
                  <c:y val="5.234898260645458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D06F-4555-AEFC-E1D1CF8296F8}"/>
                </c:ext>
              </c:extLst>
            </c:dLbl>
            <c:dLbl>
              <c:idx val="4"/>
              <c:layout>
                <c:manualLayout>
                  <c:x val="-8.2142293544293601E-2"/>
                  <c:y val="5.13226820084271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D06F-4555-AEFC-E1D1CF8296F8}"/>
                </c:ext>
              </c:extLst>
            </c:dLbl>
            <c:dLbl>
              <c:idx val="5"/>
              <c:layout>
                <c:manualLayout>
                  <c:x val="-4.0317930725903485E-2"/>
                  <c:y val="4.533934646108417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D06F-4555-AEFC-E1D1CF8296F8}"/>
                </c:ext>
              </c:extLst>
            </c:dLbl>
            <c:dLbl>
              <c:idx val="6"/>
              <c:layout>
                <c:manualLayout>
                  <c:x val="-1.3917884481558803E-2"/>
                  <c:y val="5.315614617940199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D06F-4555-AEFC-E1D1CF8296F8}"/>
                </c:ext>
              </c:extLst>
            </c:dLbl>
            <c:dLbl>
              <c:idx val="7"/>
              <c:layout>
                <c:manualLayout>
                  <c:x val="-1.9485038274182426E-2"/>
                  <c:y val="5.315614617940199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D06F-4555-AEFC-E1D1CF8296F8}"/>
                </c:ext>
              </c:extLst>
            </c:dLbl>
            <c:dLbl>
              <c:idx val="8"/>
              <c:layout>
                <c:manualLayout>
                  <c:x val="-1.6701461377870562E-2"/>
                  <c:y val="5.315614617940195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D06F-4555-AEFC-E1D1CF8296F8}"/>
                </c:ext>
              </c:extLst>
            </c:dLbl>
            <c:spPr>
              <a:solidFill>
                <a:schemeClr val="accent2">
                  <a:lumMod val="20000"/>
                  <a:lumOff val="80000"/>
                </a:schemeClr>
              </a:solidFill>
              <a:ln>
                <a:solidFill>
                  <a:srgbClr val="C00000"/>
                </a:solidFill>
              </a:ln>
            </c:spPr>
            <c:txPr>
              <a:bodyPr/>
              <a:lstStyle/>
              <a:p>
                <a:pPr>
                  <a:defRPr sz="900" i="1">
                    <a:solidFill>
                      <a:schemeClr val="accent2"/>
                    </a:solidFill>
                  </a:defRPr>
                </a:pPr>
                <a:endParaRPr lang="fr-FR"/>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6"/>
              <c:pt idx="0">
                <c:v>0</c:v>
              </c:pt>
              <c:pt idx="1">
                <c:v>0</c:v>
              </c:pt>
              <c:pt idx="2">
                <c:v>0</c:v>
              </c:pt>
              <c:pt idx="3">
                <c:v>0</c:v>
              </c:pt>
              <c:pt idx="4">
                <c:v>0</c:v>
              </c:pt>
              <c:pt idx="5">
                <c:v>0</c:v>
              </c:pt>
            </c:numLit>
          </c:cat>
          <c:val>
            <c:numRef>
              <c:f>RETRAITE!$B$14:$G$14</c:f>
              <c:numCache>
                <c:formatCode>\+0.0%;\-0.0%;General</c:formatCode>
                <c:ptCount val="6"/>
                <c:pt idx="0">
                  <c:v>2.1239882929479759E-2</c:v>
                </c:pt>
                <c:pt idx="1">
                  <c:v>-1.2230227276284089E-2</c:v>
                </c:pt>
                <c:pt idx="2">
                  <c:v>-3.2934279309427383E-2</c:v>
                </c:pt>
                <c:pt idx="3">
                  <c:v>-1.7812025389449482E-2</c:v>
                </c:pt>
                <c:pt idx="4">
                  <c:v>-1.1256037927763529E-2</c:v>
                </c:pt>
                <c:pt idx="5">
                  <c:v>-1.2299315237351616E-2</c:v>
                </c:pt>
              </c:numCache>
            </c:numRef>
          </c:val>
          <c:smooth val="0"/>
          <c:extLst>
            <c:ext xmlns:c16="http://schemas.microsoft.com/office/drawing/2014/chart" uri="{C3380CC4-5D6E-409C-BE32-E72D297353CC}">
              <c16:uniqueId val="{00000022-D06F-4555-AEFC-E1D1CF8296F8}"/>
            </c:ext>
          </c:extLst>
        </c:ser>
        <c:dLbls>
          <c:dLblPos val="ctr"/>
          <c:showLegendKey val="0"/>
          <c:showVal val="1"/>
          <c:showCatName val="0"/>
          <c:showSerName val="0"/>
          <c:showPercent val="0"/>
          <c:showBubbleSize val="0"/>
        </c:dLbls>
        <c:marker val="1"/>
        <c:smooth val="0"/>
        <c:axId val="434593136"/>
        <c:axId val="433528720"/>
      </c:lineChart>
      <c:catAx>
        <c:axId val="433527544"/>
        <c:scaling>
          <c:orientation val="minMax"/>
        </c:scaling>
        <c:delete val="0"/>
        <c:axPos val="b"/>
        <c:numFmt formatCode="General" sourceLinked="1"/>
        <c:majorTickMark val="out"/>
        <c:minorTickMark val="none"/>
        <c:tickLblPos val="nextTo"/>
        <c:txPr>
          <a:bodyPr/>
          <a:lstStyle/>
          <a:p>
            <a:pPr>
              <a:defRPr sz="800">
                <a:solidFill>
                  <a:schemeClr val="accent1">
                    <a:lumMod val="75000"/>
                  </a:schemeClr>
                </a:solidFill>
              </a:defRPr>
            </a:pPr>
            <a:endParaRPr lang="fr-FR"/>
          </a:p>
        </c:txPr>
        <c:crossAx val="433527936"/>
        <c:crosses val="autoZero"/>
        <c:auto val="1"/>
        <c:lblAlgn val="ctr"/>
        <c:lblOffset val="100"/>
        <c:noMultiLvlLbl val="0"/>
      </c:catAx>
      <c:valAx>
        <c:axId val="433527936"/>
        <c:scaling>
          <c:orientation val="minMax"/>
          <c:max val="8000"/>
          <c:min val="0"/>
        </c:scaling>
        <c:delete val="0"/>
        <c:axPos val="l"/>
        <c:numFmt formatCode="#\ ##0.0" sourceLinked="1"/>
        <c:majorTickMark val="out"/>
        <c:minorTickMark val="none"/>
        <c:tickLblPos val="nextTo"/>
        <c:txPr>
          <a:bodyPr/>
          <a:lstStyle/>
          <a:p>
            <a:pPr>
              <a:defRPr sz="800">
                <a:solidFill>
                  <a:schemeClr val="accent1">
                    <a:lumMod val="75000"/>
                  </a:schemeClr>
                </a:solidFill>
              </a:defRPr>
            </a:pPr>
            <a:endParaRPr lang="fr-FR"/>
          </a:p>
        </c:txPr>
        <c:crossAx val="433527544"/>
        <c:crosses val="autoZero"/>
        <c:crossBetween val="between"/>
        <c:majorUnit val="2000"/>
      </c:valAx>
      <c:valAx>
        <c:axId val="433528720"/>
        <c:scaling>
          <c:orientation val="minMax"/>
          <c:max val="3.0000000000000006E-2"/>
          <c:min val="-3.0000000000000006E-2"/>
        </c:scaling>
        <c:delete val="0"/>
        <c:axPos val="r"/>
        <c:title>
          <c:tx>
            <c:rich>
              <a:bodyPr rot="-5400000" vert="horz"/>
              <a:lstStyle/>
              <a:p>
                <a:pPr>
                  <a:defRPr sz="800" b="0">
                    <a:solidFill>
                      <a:srgbClr val="C00000"/>
                    </a:solidFill>
                  </a:defRPr>
                </a:pPr>
                <a:r>
                  <a:rPr lang="fr-FR" sz="800" b="0">
                    <a:solidFill>
                      <a:srgbClr val="C00000"/>
                    </a:solidFill>
                  </a:rPr>
                  <a:t>Evolution en %</a:t>
                </a:r>
              </a:p>
            </c:rich>
          </c:tx>
          <c:layout>
            <c:manualLayout>
              <c:xMode val="edge"/>
              <c:yMode val="edge"/>
              <c:x val="0.94233794439746732"/>
              <c:y val="0.31400911029257372"/>
            </c:manualLayout>
          </c:layout>
          <c:overlay val="0"/>
        </c:title>
        <c:numFmt formatCode="\+0.0%;\-0.0%;General" sourceLinked="1"/>
        <c:majorTickMark val="out"/>
        <c:minorTickMark val="none"/>
        <c:tickLblPos val="nextTo"/>
        <c:txPr>
          <a:bodyPr/>
          <a:lstStyle/>
          <a:p>
            <a:pPr>
              <a:defRPr sz="800">
                <a:solidFill>
                  <a:schemeClr val="accent2"/>
                </a:solidFill>
              </a:defRPr>
            </a:pPr>
            <a:endParaRPr lang="fr-FR"/>
          </a:p>
        </c:txPr>
        <c:crossAx val="434593136"/>
        <c:crosses val="max"/>
        <c:crossBetween val="between"/>
        <c:majorUnit val="1.0000000000000002E-2"/>
      </c:valAx>
      <c:catAx>
        <c:axId val="434593136"/>
        <c:scaling>
          <c:orientation val="minMax"/>
        </c:scaling>
        <c:delete val="1"/>
        <c:axPos val="b"/>
        <c:numFmt formatCode="General" sourceLinked="1"/>
        <c:majorTickMark val="out"/>
        <c:minorTickMark val="none"/>
        <c:tickLblPos val="nextTo"/>
        <c:crossAx val="433528720"/>
        <c:crosses val="autoZero"/>
        <c:auto val="1"/>
        <c:lblAlgn val="ctr"/>
        <c:lblOffset val="100"/>
        <c:noMultiLvlLbl val="0"/>
      </c:catAx>
    </c:plotArea>
    <c:legend>
      <c:legendPos val="b"/>
      <c:legendEntry>
        <c:idx val="2"/>
        <c:txPr>
          <a:bodyPr/>
          <a:lstStyle/>
          <a:p>
            <a:pPr>
              <a:defRPr sz="900">
                <a:solidFill>
                  <a:srgbClr val="C00000"/>
                </a:solidFill>
              </a:defRPr>
            </a:pPr>
            <a:endParaRPr lang="fr-FR"/>
          </a:p>
        </c:txPr>
      </c:legendEntry>
      <c:layout>
        <c:manualLayout>
          <c:xMode val="edge"/>
          <c:yMode val="edge"/>
          <c:x val="1.6031226799321844E-2"/>
          <c:y val="0.89789494191352137"/>
          <c:w val="0.94852663872491461"/>
          <c:h val="7.8428630952547401E-2"/>
        </c:manualLayout>
      </c:layout>
      <c:overlay val="0"/>
      <c:txPr>
        <a:bodyPr/>
        <a:lstStyle/>
        <a:p>
          <a:pPr>
            <a:defRPr sz="900">
              <a:solidFill>
                <a:schemeClr val="accent1">
                  <a:lumMod val="75000"/>
                </a:schemeClr>
              </a:solidFill>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610572216783834E-2"/>
          <c:y val="5.8761804826862538E-2"/>
          <c:w val="0.80350748744003175"/>
          <c:h val="0.75564805710933558"/>
        </c:manualLayout>
      </c:layout>
      <c:barChart>
        <c:barDir val="col"/>
        <c:grouping val="clustered"/>
        <c:varyColors val="0"/>
        <c:ser>
          <c:idx val="0"/>
          <c:order val="0"/>
          <c:tx>
            <c:v>Recettes totales</c:v>
          </c:tx>
          <c:spPr>
            <a:solidFill>
              <a:schemeClr val="accent1">
                <a:lumMod val="75000"/>
              </a:schemeClr>
            </a:solidFill>
          </c:spPr>
          <c:invertIfNegative val="0"/>
          <c:dPt>
            <c:idx val="0"/>
            <c:invertIfNegative val="0"/>
            <c:bubble3D val="0"/>
            <c:extLst>
              <c:ext xmlns:c16="http://schemas.microsoft.com/office/drawing/2014/chart" uri="{C3380CC4-5D6E-409C-BE32-E72D297353CC}">
                <c16:uniqueId val="{00000000-EE7A-41E8-BFB6-5FCAE9A3A40F}"/>
              </c:ext>
            </c:extLst>
          </c:dPt>
          <c:dPt>
            <c:idx val="1"/>
            <c:invertIfNegative val="0"/>
            <c:bubble3D val="0"/>
            <c:spPr>
              <a:pattFill prst="pct75">
                <a:fgClr>
                  <a:schemeClr val="accent1">
                    <a:lumMod val="75000"/>
                  </a:schemeClr>
                </a:fgClr>
                <a:bgClr>
                  <a:schemeClr val="bg1"/>
                </a:bgClr>
              </a:pattFill>
            </c:spPr>
            <c:extLst>
              <c:ext xmlns:c16="http://schemas.microsoft.com/office/drawing/2014/chart" uri="{C3380CC4-5D6E-409C-BE32-E72D297353CC}">
                <c16:uniqueId val="{00000002-EE7A-41E8-BFB6-5FCAE9A3A40F}"/>
              </c:ext>
            </c:extLst>
          </c:dPt>
          <c:dPt>
            <c:idx val="2"/>
            <c:invertIfNegative val="0"/>
            <c:bubble3D val="0"/>
            <c:spPr>
              <a:pattFill prst="pct75">
                <a:fgClr>
                  <a:schemeClr val="accent1">
                    <a:lumMod val="75000"/>
                  </a:schemeClr>
                </a:fgClr>
                <a:bgClr>
                  <a:prstClr val="white"/>
                </a:bgClr>
              </a:pattFill>
            </c:spPr>
            <c:extLst>
              <c:ext xmlns:c16="http://schemas.microsoft.com/office/drawing/2014/chart" uri="{C3380CC4-5D6E-409C-BE32-E72D297353CC}">
                <c16:uniqueId val="{00000004-EE7A-41E8-BFB6-5FCAE9A3A40F}"/>
              </c:ext>
            </c:extLst>
          </c:dPt>
          <c:dPt>
            <c:idx val="3"/>
            <c:invertIfNegative val="0"/>
            <c:bubble3D val="0"/>
            <c:spPr>
              <a:pattFill prst="pct75">
                <a:fgClr>
                  <a:schemeClr val="accent1">
                    <a:lumMod val="75000"/>
                  </a:schemeClr>
                </a:fgClr>
                <a:bgClr>
                  <a:prstClr val="white"/>
                </a:bgClr>
              </a:pattFill>
            </c:spPr>
            <c:extLst>
              <c:ext xmlns:c16="http://schemas.microsoft.com/office/drawing/2014/chart" uri="{C3380CC4-5D6E-409C-BE32-E72D297353CC}">
                <c16:uniqueId val="{00000006-EE7A-41E8-BFB6-5FCAE9A3A40F}"/>
              </c:ext>
            </c:extLst>
          </c:dPt>
          <c:dPt>
            <c:idx val="4"/>
            <c:invertIfNegative val="0"/>
            <c:bubble3D val="0"/>
            <c:spPr>
              <a:pattFill prst="pct75">
                <a:fgClr>
                  <a:schemeClr val="accent1">
                    <a:lumMod val="75000"/>
                  </a:schemeClr>
                </a:fgClr>
                <a:bgClr>
                  <a:prstClr val="white"/>
                </a:bgClr>
              </a:pattFill>
            </c:spPr>
            <c:extLst>
              <c:ext xmlns:c16="http://schemas.microsoft.com/office/drawing/2014/chart" uri="{C3380CC4-5D6E-409C-BE32-E72D297353CC}">
                <c16:uniqueId val="{00000008-EE7A-41E8-BFB6-5FCAE9A3A40F}"/>
              </c:ext>
            </c:extLst>
          </c:dPt>
          <c:dPt>
            <c:idx val="5"/>
            <c:invertIfNegative val="0"/>
            <c:bubble3D val="0"/>
            <c:spPr>
              <a:pattFill prst="pct75">
                <a:fgClr>
                  <a:schemeClr val="accent1">
                    <a:lumMod val="75000"/>
                  </a:schemeClr>
                </a:fgClr>
                <a:bgClr>
                  <a:prstClr val="white"/>
                </a:bgClr>
              </a:pattFill>
            </c:spPr>
            <c:extLst>
              <c:ext xmlns:c16="http://schemas.microsoft.com/office/drawing/2014/chart" uri="{C3380CC4-5D6E-409C-BE32-E72D297353CC}">
                <c16:uniqueId val="{0000000A-EE7A-41E8-BFB6-5FCAE9A3A40F}"/>
              </c:ext>
            </c:extLst>
          </c:dPt>
          <c:dLbls>
            <c:dLbl>
              <c:idx val="1"/>
              <c:layout>
                <c:manualLayout>
                  <c:x val="-2.5686247542615372E-3"/>
                  <c:y val="-3.77628871941899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E7A-41E8-BFB6-5FCAE9A3A40F}"/>
                </c:ext>
              </c:extLst>
            </c:dLbl>
            <c:dLbl>
              <c:idx val="2"/>
              <c:layout>
                <c:manualLayout>
                  <c:x val="-2.6373708608735797E-2"/>
                  <c:y val="-4.987019854417463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E7A-41E8-BFB6-5FCAE9A3A40F}"/>
                </c:ext>
              </c:extLst>
            </c:dLbl>
            <c:dLbl>
              <c:idx val="3"/>
              <c:layout>
                <c:manualLayout>
                  <c:x val="0"/>
                  <c:y val="-1.429007420584044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E7A-41E8-BFB6-5FCAE9A3A40F}"/>
                </c:ext>
              </c:extLst>
            </c:dLbl>
            <c:dLbl>
              <c:idx val="4"/>
              <c:layout>
                <c:manualLayout>
                  <c:x val="-3.5088411443350374E-3"/>
                  <c:y val="-1.4300538014143784E-3"/>
                </c:manualLayout>
              </c:layout>
              <c:spPr>
                <a:solidFill>
                  <a:schemeClr val="accent1">
                    <a:lumMod val="75000"/>
                  </a:schemeClr>
                </a:solidFill>
                <a:ln>
                  <a:noFill/>
                </a:ln>
              </c:spPr>
              <c:txPr>
                <a:bodyPr/>
                <a:lstStyle/>
                <a:p>
                  <a:pPr>
                    <a:defRPr sz="900" b="1">
                      <a:solidFill>
                        <a:schemeClr val="bg1"/>
                      </a:solidFil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E7A-41E8-BFB6-5FCAE9A3A40F}"/>
                </c:ext>
              </c:extLst>
            </c:dLbl>
            <c:dLbl>
              <c:idx val="5"/>
              <c:layout>
                <c:manualLayout>
                  <c:x val="-2.1499591447086329E-4"/>
                  <c:y val="-1.27746994588639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E7A-41E8-BFB6-5FCAE9A3A40F}"/>
                </c:ext>
              </c:extLst>
            </c:dLbl>
            <c:spPr>
              <a:solidFill>
                <a:schemeClr val="accent1">
                  <a:lumMod val="75000"/>
                </a:schemeClr>
              </a:solidFill>
            </c:spPr>
            <c:txPr>
              <a:bodyPr/>
              <a:lstStyle/>
              <a:p>
                <a:pPr>
                  <a:defRPr sz="900" b="1">
                    <a:solidFill>
                      <a:schemeClr val="bg1"/>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RETRAITE!$B$24:$G$24</c:f>
              <c:strCache>
                <c:ptCount val="6"/>
                <c:pt idx="0">
                  <c:v>2024</c:v>
                </c:pt>
                <c:pt idx="1">
                  <c:v>2025(p)</c:v>
                </c:pt>
                <c:pt idx="2">
                  <c:v>2026(p)</c:v>
                </c:pt>
                <c:pt idx="3">
                  <c:v>2027(p)</c:v>
                </c:pt>
                <c:pt idx="4">
                  <c:v>2028(p)</c:v>
                </c:pt>
                <c:pt idx="5">
                  <c:v>2029(p)</c:v>
                </c:pt>
              </c:strCache>
            </c:strRef>
          </c:cat>
          <c:val>
            <c:numRef>
              <c:f>RETRAITE!$C$4:$H$4</c:f>
              <c:numCache>
                <c:formatCode>#\ ##0.0</c:formatCode>
                <c:ptCount val="6"/>
                <c:pt idx="0">
                  <c:v>7356.0507035499995</c:v>
                </c:pt>
                <c:pt idx="1">
                  <c:v>7399.4690239245019</c:v>
                </c:pt>
                <c:pt idx="2">
                  <c:v>7290.0438853077758</c:v>
                </c:pt>
                <c:pt idx="3">
                  <c:v>7036.7918451154592</c:v>
                </c:pt>
                <c:pt idx="4">
                  <c:v>6986.5351426062571</c:v>
                </c:pt>
                <c:pt idx="5">
                  <c:v>6980.2944479751341</c:v>
                </c:pt>
              </c:numCache>
            </c:numRef>
          </c:val>
          <c:extLst>
            <c:ext xmlns:c16="http://schemas.microsoft.com/office/drawing/2014/chart" uri="{C3380CC4-5D6E-409C-BE32-E72D297353CC}">
              <c16:uniqueId val="{0000000B-EE7A-41E8-BFB6-5FCAE9A3A40F}"/>
            </c:ext>
          </c:extLst>
        </c:ser>
        <c:ser>
          <c:idx val="2"/>
          <c:order val="2"/>
          <c:tx>
            <c:v>Cotisations sociales</c:v>
          </c:tx>
          <c:spPr>
            <a:solidFill>
              <a:schemeClr val="accent1">
                <a:lumMod val="60000"/>
                <a:lumOff val="40000"/>
              </a:schemeClr>
            </a:solidFill>
          </c:spPr>
          <c:invertIfNegative val="0"/>
          <c:dPt>
            <c:idx val="1"/>
            <c:invertIfNegative val="0"/>
            <c:bubble3D val="0"/>
            <c:spPr>
              <a:pattFill prst="pct75">
                <a:fgClr>
                  <a:schemeClr val="accent1">
                    <a:lumMod val="60000"/>
                    <a:lumOff val="40000"/>
                  </a:schemeClr>
                </a:fgClr>
                <a:bgClr>
                  <a:schemeClr val="bg1"/>
                </a:bgClr>
              </a:pattFill>
            </c:spPr>
            <c:extLst>
              <c:ext xmlns:c16="http://schemas.microsoft.com/office/drawing/2014/chart" uri="{C3380CC4-5D6E-409C-BE32-E72D297353CC}">
                <c16:uniqueId val="{0000000D-EE7A-41E8-BFB6-5FCAE9A3A40F}"/>
              </c:ext>
            </c:extLst>
          </c:dPt>
          <c:dPt>
            <c:idx val="2"/>
            <c:invertIfNegative val="0"/>
            <c:bubble3D val="0"/>
            <c:spPr>
              <a:pattFill prst="pct75">
                <a:fgClr>
                  <a:schemeClr val="accent1">
                    <a:lumMod val="60000"/>
                    <a:lumOff val="40000"/>
                  </a:schemeClr>
                </a:fgClr>
                <a:bgClr>
                  <a:prstClr val="white"/>
                </a:bgClr>
              </a:pattFill>
            </c:spPr>
            <c:extLst>
              <c:ext xmlns:c16="http://schemas.microsoft.com/office/drawing/2014/chart" uri="{C3380CC4-5D6E-409C-BE32-E72D297353CC}">
                <c16:uniqueId val="{0000000F-EE7A-41E8-BFB6-5FCAE9A3A40F}"/>
              </c:ext>
            </c:extLst>
          </c:dPt>
          <c:dPt>
            <c:idx val="3"/>
            <c:invertIfNegative val="0"/>
            <c:bubble3D val="0"/>
            <c:spPr>
              <a:pattFill prst="pct75">
                <a:fgClr>
                  <a:schemeClr val="accent1">
                    <a:lumMod val="60000"/>
                    <a:lumOff val="40000"/>
                  </a:schemeClr>
                </a:fgClr>
                <a:bgClr>
                  <a:prstClr val="white"/>
                </a:bgClr>
              </a:pattFill>
            </c:spPr>
            <c:extLst>
              <c:ext xmlns:c16="http://schemas.microsoft.com/office/drawing/2014/chart" uri="{C3380CC4-5D6E-409C-BE32-E72D297353CC}">
                <c16:uniqueId val="{00000011-EE7A-41E8-BFB6-5FCAE9A3A40F}"/>
              </c:ext>
            </c:extLst>
          </c:dPt>
          <c:dPt>
            <c:idx val="4"/>
            <c:invertIfNegative val="0"/>
            <c:bubble3D val="0"/>
            <c:spPr>
              <a:pattFill prst="pct75">
                <a:fgClr>
                  <a:schemeClr val="accent1">
                    <a:lumMod val="60000"/>
                    <a:lumOff val="40000"/>
                  </a:schemeClr>
                </a:fgClr>
                <a:bgClr>
                  <a:prstClr val="white"/>
                </a:bgClr>
              </a:pattFill>
            </c:spPr>
            <c:extLst>
              <c:ext xmlns:c16="http://schemas.microsoft.com/office/drawing/2014/chart" uri="{C3380CC4-5D6E-409C-BE32-E72D297353CC}">
                <c16:uniqueId val="{00000013-EE7A-41E8-BFB6-5FCAE9A3A40F}"/>
              </c:ext>
            </c:extLst>
          </c:dPt>
          <c:dPt>
            <c:idx val="5"/>
            <c:invertIfNegative val="0"/>
            <c:bubble3D val="0"/>
            <c:spPr>
              <a:pattFill prst="pct75">
                <a:fgClr>
                  <a:schemeClr val="accent1">
                    <a:lumMod val="60000"/>
                    <a:lumOff val="40000"/>
                  </a:schemeClr>
                </a:fgClr>
                <a:bgClr>
                  <a:prstClr val="white"/>
                </a:bgClr>
              </a:pattFill>
            </c:spPr>
            <c:extLst>
              <c:ext xmlns:c16="http://schemas.microsoft.com/office/drawing/2014/chart" uri="{C3380CC4-5D6E-409C-BE32-E72D297353CC}">
                <c16:uniqueId val="{00000015-EE7A-41E8-BFB6-5FCAE9A3A40F}"/>
              </c:ext>
            </c:extLst>
          </c:dPt>
          <c:dLbls>
            <c:dLbl>
              <c:idx val="0"/>
              <c:layout>
                <c:manualLayout>
                  <c:x val="2.5702811244979921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EE7A-41E8-BFB6-5FCAE9A3A40F}"/>
                </c:ext>
              </c:extLst>
            </c:dLbl>
            <c:dLbl>
              <c:idx val="1"/>
              <c:layout>
                <c:manualLayout>
                  <c:x val="2.513801159470451E-2"/>
                  <c:y val="8.91649107241876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E7A-41E8-BFB6-5FCAE9A3A40F}"/>
                </c:ext>
              </c:extLst>
            </c:dLbl>
            <c:dLbl>
              <c:idx val="2"/>
              <c:layout>
                <c:manualLayout>
                  <c:x val="2.891566265060241E-2"/>
                  <c:y val="5.167958656330749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E7A-41E8-BFB6-5FCAE9A3A40F}"/>
                </c:ext>
              </c:extLst>
            </c:dLbl>
            <c:dLbl>
              <c:idx val="3"/>
              <c:layout>
                <c:manualLayout>
                  <c:x val="2.2489959839357431E-2"/>
                  <c:y val="2.9607754437255797E-18"/>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EE7A-41E8-BFB6-5FCAE9A3A40F}"/>
                </c:ext>
              </c:extLst>
            </c:dLbl>
            <c:dLbl>
              <c:idx val="4"/>
              <c:layout>
                <c:manualLayout>
                  <c:x val="2.5702811244979921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EE7A-41E8-BFB6-5FCAE9A3A40F}"/>
                </c:ext>
              </c:extLst>
            </c:dLbl>
            <c:dLbl>
              <c:idx val="5"/>
              <c:layout>
                <c:manualLayout>
                  <c:x val="2.891566265060241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EE7A-41E8-BFB6-5FCAE9A3A40F}"/>
                </c:ext>
              </c:extLst>
            </c:dLbl>
            <c:spPr>
              <a:solidFill>
                <a:schemeClr val="accent1">
                  <a:lumMod val="20000"/>
                  <a:lumOff val="80000"/>
                </a:schemeClr>
              </a:solidFill>
            </c:spPr>
            <c:txPr>
              <a:bodyPr/>
              <a:lstStyle/>
              <a:p>
                <a:pPr>
                  <a:defRPr sz="900" b="1">
                    <a:solidFill>
                      <a:schemeClr val="accent1">
                        <a:lumMod val="75000"/>
                      </a:schemeClr>
                    </a:solidFill>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RETRAITE!$B$24:$G$24</c:f>
              <c:strCache>
                <c:ptCount val="6"/>
                <c:pt idx="0">
                  <c:v>2024</c:v>
                </c:pt>
                <c:pt idx="1">
                  <c:v>2025(p)</c:v>
                </c:pt>
                <c:pt idx="2">
                  <c:v>2026(p)</c:v>
                </c:pt>
                <c:pt idx="3">
                  <c:v>2027(p)</c:v>
                </c:pt>
                <c:pt idx="4">
                  <c:v>2028(p)</c:v>
                </c:pt>
                <c:pt idx="5">
                  <c:v>2029(p)</c:v>
                </c:pt>
              </c:strCache>
            </c:strRef>
          </c:cat>
          <c:val>
            <c:numRef>
              <c:f>RETRAITE!$C$5:$H$5</c:f>
              <c:numCache>
                <c:formatCode>#\ ##0.0</c:formatCode>
                <c:ptCount val="6"/>
                <c:pt idx="0">
                  <c:v>1468.4191881600002</c:v>
                </c:pt>
                <c:pt idx="1">
                  <c:v>1463.6613636876596</c:v>
                </c:pt>
                <c:pt idx="2">
                  <c:v>1414.9189799050998</c:v>
                </c:pt>
                <c:pt idx="3">
                  <c:v>1285.3561791342222</c:v>
                </c:pt>
                <c:pt idx="4">
                  <c:v>1267.7428479884902</c:v>
                </c:pt>
                <c:pt idx="5">
                  <c:v>1267.6222922368383</c:v>
                </c:pt>
              </c:numCache>
            </c:numRef>
          </c:val>
          <c:extLst>
            <c:ext xmlns:c16="http://schemas.microsoft.com/office/drawing/2014/chart" uri="{C3380CC4-5D6E-409C-BE32-E72D297353CC}">
              <c16:uniqueId val="{00000017-EE7A-41E8-BFB6-5FCAE9A3A40F}"/>
            </c:ext>
          </c:extLst>
        </c:ser>
        <c:dLbls>
          <c:showLegendKey val="0"/>
          <c:showVal val="0"/>
          <c:showCatName val="0"/>
          <c:showSerName val="0"/>
          <c:showPercent val="0"/>
          <c:showBubbleSize val="0"/>
        </c:dLbls>
        <c:gapWidth val="150"/>
        <c:axId val="434597448"/>
        <c:axId val="434594704"/>
      </c:barChart>
      <c:lineChart>
        <c:grouping val="standard"/>
        <c:varyColors val="0"/>
        <c:ser>
          <c:idx val="1"/>
          <c:order val="1"/>
          <c:tx>
            <c:v>Evolution des recettes totales</c:v>
          </c:tx>
          <c:spPr>
            <a:ln w="19050">
              <a:prstDash val="sysDot"/>
            </a:ln>
          </c:spPr>
          <c:dPt>
            <c:idx val="1"/>
            <c:bubble3D val="0"/>
            <c:spPr>
              <a:ln w="19050">
                <a:prstDash val="solid"/>
              </a:ln>
            </c:spPr>
            <c:extLst>
              <c:ext xmlns:c16="http://schemas.microsoft.com/office/drawing/2014/chart" uri="{C3380CC4-5D6E-409C-BE32-E72D297353CC}">
                <c16:uniqueId val="{00000019-EE7A-41E8-BFB6-5FCAE9A3A40F}"/>
              </c:ext>
            </c:extLst>
          </c:dPt>
          <c:dPt>
            <c:idx val="2"/>
            <c:bubble3D val="0"/>
            <c:extLst>
              <c:ext xmlns:c16="http://schemas.microsoft.com/office/drawing/2014/chart" uri="{C3380CC4-5D6E-409C-BE32-E72D297353CC}">
                <c16:uniqueId val="{0000001A-EE7A-41E8-BFB6-5FCAE9A3A40F}"/>
              </c:ext>
            </c:extLst>
          </c:dPt>
          <c:dPt>
            <c:idx val="3"/>
            <c:bubble3D val="0"/>
            <c:extLst>
              <c:ext xmlns:c16="http://schemas.microsoft.com/office/drawing/2014/chart" uri="{C3380CC4-5D6E-409C-BE32-E72D297353CC}">
                <c16:uniqueId val="{0000001B-EE7A-41E8-BFB6-5FCAE9A3A40F}"/>
              </c:ext>
            </c:extLst>
          </c:dPt>
          <c:dPt>
            <c:idx val="4"/>
            <c:bubble3D val="0"/>
            <c:extLst>
              <c:ext xmlns:c16="http://schemas.microsoft.com/office/drawing/2014/chart" uri="{C3380CC4-5D6E-409C-BE32-E72D297353CC}">
                <c16:uniqueId val="{0000001C-EE7A-41E8-BFB6-5FCAE9A3A40F}"/>
              </c:ext>
            </c:extLst>
          </c:dPt>
          <c:dPt>
            <c:idx val="5"/>
            <c:bubble3D val="0"/>
            <c:extLst>
              <c:ext xmlns:c16="http://schemas.microsoft.com/office/drawing/2014/chart" uri="{C3380CC4-5D6E-409C-BE32-E72D297353CC}">
                <c16:uniqueId val="{0000001D-EE7A-41E8-BFB6-5FCAE9A3A40F}"/>
              </c:ext>
            </c:extLst>
          </c:dPt>
          <c:dPt>
            <c:idx val="6"/>
            <c:bubble3D val="0"/>
            <c:extLst>
              <c:ext xmlns:c16="http://schemas.microsoft.com/office/drawing/2014/chart" uri="{C3380CC4-5D6E-409C-BE32-E72D297353CC}">
                <c16:uniqueId val="{0000001E-EE7A-41E8-BFB6-5FCAE9A3A40F}"/>
              </c:ext>
            </c:extLst>
          </c:dPt>
          <c:dPt>
            <c:idx val="7"/>
            <c:bubble3D val="0"/>
            <c:extLst>
              <c:ext xmlns:c16="http://schemas.microsoft.com/office/drawing/2014/chart" uri="{C3380CC4-5D6E-409C-BE32-E72D297353CC}">
                <c16:uniqueId val="{0000001F-EE7A-41E8-BFB6-5FCAE9A3A40F}"/>
              </c:ext>
            </c:extLst>
          </c:dPt>
          <c:dPt>
            <c:idx val="8"/>
            <c:bubble3D val="0"/>
            <c:extLst>
              <c:ext xmlns:c16="http://schemas.microsoft.com/office/drawing/2014/chart" uri="{C3380CC4-5D6E-409C-BE32-E72D297353CC}">
                <c16:uniqueId val="{00000020-EE7A-41E8-BFB6-5FCAE9A3A40F}"/>
              </c:ext>
            </c:extLst>
          </c:dPt>
          <c:dLbls>
            <c:dLbl>
              <c:idx val="0"/>
              <c:layout>
                <c:manualLayout>
                  <c:x val="2.316414118941484E-3"/>
                  <c:y val="2.534491163420941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EE7A-41E8-BFB6-5FCAE9A3A40F}"/>
                </c:ext>
              </c:extLst>
            </c:dLbl>
            <c:dLbl>
              <c:idx val="1"/>
              <c:layout>
                <c:manualLayout>
                  <c:x val="1.3773491792535551E-3"/>
                  <c:y val="7.173633201411208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EE7A-41E8-BFB6-5FCAE9A3A40F}"/>
                </c:ext>
              </c:extLst>
            </c:dLbl>
            <c:dLbl>
              <c:idx val="2"/>
              <c:layout>
                <c:manualLayout>
                  <c:x val="-1.5612788919721374E-2"/>
                  <c:y val="4.784427130239356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EE7A-41E8-BFB6-5FCAE9A3A40F}"/>
                </c:ext>
              </c:extLst>
            </c:dLbl>
            <c:dLbl>
              <c:idx val="3"/>
              <c:layout>
                <c:manualLayout>
                  <c:x val="-4.7758824338427437E-2"/>
                  <c:y val="5.703497451066255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EE7A-41E8-BFB6-5FCAE9A3A40F}"/>
                </c:ext>
              </c:extLst>
            </c:dLbl>
            <c:dLbl>
              <c:idx val="4"/>
              <c:layout>
                <c:manualLayout>
                  <c:x val="-3.4766234921970438E-2"/>
                  <c:y val="4.396941123100352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EE7A-41E8-BFB6-5FCAE9A3A40F}"/>
                </c:ext>
              </c:extLst>
            </c:dLbl>
            <c:dLbl>
              <c:idx val="5"/>
              <c:layout>
                <c:manualLayout>
                  <c:x val="-2.0716868785748285E-2"/>
                  <c:y val="4.571433200479569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EE7A-41E8-BFB6-5FCAE9A3A40F}"/>
                </c:ext>
              </c:extLst>
            </c:dLbl>
            <c:dLbl>
              <c:idx val="6"/>
              <c:layout>
                <c:manualLayout>
                  <c:x val="-1.3917884481558803E-2"/>
                  <c:y val="5.315614617940199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EE7A-41E8-BFB6-5FCAE9A3A40F}"/>
                </c:ext>
              </c:extLst>
            </c:dLbl>
            <c:dLbl>
              <c:idx val="7"/>
              <c:layout>
                <c:manualLayout>
                  <c:x val="-1.9485038274182426E-2"/>
                  <c:y val="5.315614617940199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EE7A-41E8-BFB6-5FCAE9A3A40F}"/>
                </c:ext>
              </c:extLst>
            </c:dLbl>
            <c:dLbl>
              <c:idx val="8"/>
              <c:layout>
                <c:manualLayout>
                  <c:x val="-1.6701461377870562E-2"/>
                  <c:y val="5.315614617940195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EE7A-41E8-BFB6-5FCAE9A3A40F}"/>
                </c:ext>
              </c:extLst>
            </c:dLbl>
            <c:spPr>
              <a:solidFill>
                <a:schemeClr val="accent2">
                  <a:lumMod val="20000"/>
                  <a:lumOff val="80000"/>
                </a:schemeClr>
              </a:solidFill>
              <a:ln>
                <a:solidFill>
                  <a:srgbClr val="C00000"/>
                </a:solidFill>
              </a:ln>
            </c:spPr>
            <c:txPr>
              <a:bodyPr/>
              <a:lstStyle/>
              <a:p>
                <a:pPr>
                  <a:defRPr sz="900" i="1">
                    <a:solidFill>
                      <a:schemeClr val="accent2"/>
                    </a:solidFill>
                  </a:defRPr>
                </a:pPr>
                <a:endParaRPr lang="fr-FR"/>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6"/>
              <c:pt idx="0">
                <c:v>0</c:v>
              </c:pt>
              <c:pt idx="1">
                <c:v>0</c:v>
              </c:pt>
              <c:pt idx="2">
                <c:v>0</c:v>
              </c:pt>
              <c:pt idx="3">
                <c:v>0</c:v>
              </c:pt>
              <c:pt idx="4">
                <c:v>0</c:v>
              </c:pt>
              <c:pt idx="5">
                <c:v>0</c:v>
              </c:pt>
            </c:numLit>
          </c:cat>
          <c:val>
            <c:numRef>
              <c:f>RETRAITE!$B$16:$G$16</c:f>
              <c:numCache>
                <c:formatCode>\+0.0%;\-0.0%;General</c:formatCode>
                <c:ptCount val="6"/>
                <c:pt idx="0">
                  <c:v>9.966528044943912E-3</c:v>
                </c:pt>
                <c:pt idx="1">
                  <c:v>5.9023954733685713E-3</c:v>
                </c:pt>
                <c:pt idx="2">
                  <c:v>-1.4788242002625407E-2</c:v>
                </c:pt>
                <c:pt idx="3">
                  <c:v>-3.4739439731318544E-2</c:v>
                </c:pt>
                <c:pt idx="4">
                  <c:v>-7.1419907843497388E-3</c:v>
                </c:pt>
                <c:pt idx="5">
                  <c:v>-8.9324600874973736E-4</c:v>
                </c:pt>
              </c:numCache>
            </c:numRef>
          </c:val>
          <c:smooth val="0"/>
          <c:extLst>
            <c:ext xmlns:c16="http://schemas.microsoft.com/office/drawing/2014/chart" uri="{C3380CC4-5D6E-409C-BE32-E72D297353CC}">
              <c16:uniqueId val="{00000022-EE7A-41E8-BFB6-5FCAE9A3A40F}"/>
            </c:ext>
          </c:extLst>
        </c:ser>
        <c:dLbls>
          <c:dLblPos val="ctr"/>
          <c:showLegendKey val="0"/>
          <c:showVal val="1"/>
          <c:showCatName val="0"/>
          <c:showSerName val="0"/>
          <c:showPercent val="0"/>
          <c:showBubbleSize val="0"/>
        </c:dLbls>
        <c:marker val="1"/>
        <c:smooth val="0"/>
        <c:axId val="434595096"/>
        <c:axId val="434593528"/>
      </c:lineChart>
      <c:catAx>
        <c:axId val="434597448"/>
        <c:scaling>
          <c:orientation val="minMax"/>
        </c:scaling>
        <c:delete val="0"/>
        <c:axPos val="b"/>
        <c:numFmt formatCode="General" sourceLinked="1"/>
        <c:majorTickMark val="out"/>
        <c:minorTickMark val="none"/>
        <c:tickLblPos val="nextTo"/>
        <c:txPr>
          <a:bodyPr/>
          <a:lstStyle/>
          <a:p>
            <a:pPr>
              <a:defRPr sz="800">
                <a:solidFill>
                  <a:schemeClr val="accent1">
                    <a:lumMod val="75000"/>
                  </a:schemeClr>
                </a:solidFill>
              </a:defRPr>
            </a:pPr>
            <a:endParaRPr lang="fr-FR"/>
          </a:p>
        </c:txPr>
        <c:crossAx val="434594704"/>
        <c:crosses val="autoZero"/>
        <c:auto val="1"/>
        <c:lblAlgn val="ctr"/>
        <c:lblOffset val="100"/>
        <c:noMultiLvlLbl val="0"/>
      </c:catAx>
      <c:valAx>
        <c:axId val="434594704"/>
        <c:scaling>
          <c:orientation val="minMax"/>
          <c:max val="9000"/>
          <c:min val="0"/>
        </c:scaling>
        <c:delete val="0"/>
        <c:axPos val="l"/>
        <c:numFmt formatCode="#\ ##0.0" sourceLinked="1"/>
        <c:majorTickMark val="out"/>
        <c:minorTickMark val="none"/>
        <c:tickLblPos val="nextTo"/>
        <c:txPr>
          <a:bodyPr/>
          <a:lstStyle/>
          <a:p>
            <a:pPr>
              <a:defRPr sz="800">
                <a:solidFill>
                  <a:schemeClr val="accent1">
                    <a:lumMod val="75000"/>
                  </a:schemeClr>
                </a:solidFill>
              </a:defRPr>
            </a:pPr>
            <a:endParaRPr lang="fr-FR"/>
          </a:p>
        </c:txPr>
        <c:crossAx val="434597448"/>
        <c:crosses val="autoZero"/>
        <c:crossBetween val="between"/>
        <c:majorUnit val="2000"/>
      </c:valAx>
      <c:valAx>
        <c:axId val="434593528"/>
        <c:scaling>
          <c:orientation val="minMax"/>
          <c:max val="4.0000000000000008E-2"/>
          <c:min val="-4.0000000000000008E-2"/>
        </c:scaling>
        <c:delete val="0"/>
        <c:axPos val="r"/>
        <c:title>
          <c:tx>
            <c:rich>
              <a:bodyPr rot="-5400000" vert="horz"/>
              <a:lstStyle/>
              <a:p>
                <a:pPr>
                  <a:defRPr sz="800" b="0">
                    <a:solidFill>
                      <a:srgbClr val="C00000"/>
                    </a:solidFill>
                  </a:defRPr>
                </a:pPr>
                <a:r>
                  <a:rPr lang="fr-FR" sz="800" b="0">
                    <a:solidFill>
                      <a:srgbClr val="C00000"/>
                    </a:solidFill>
                  </a:rPr>
                  <a:t>Evolution en %</a:t>
                </a:r>
              </a:p>
            </c:rich>
          </c:tx>
          <c:overlay val="0"/>
        </c:title>
        <c:numFmt formatCode="\+0.0%;\-0.0%;General" sourceLinked="0"/>
        <c:majorTickMark val="out"/>
        <c:minorTickMark val="none"/>
        <c:tickLblPos val="nextTo"/>
        <c:txPr>
          <a:bodyPr/>
          <a:lstStyle/>
          <a:p>
            <a:pPr>
              <a:defRPr sz="800">
                <a:solidFill>
                  <a:schemeClr val="accent2"/>
                </a:solidFill>
              </a:defRPr>
            </a:pPr>
            <a:endParaRPr lang="fr-FR"/>
          </a:p>
        </c:txPr>
        <c:crossAx val="434595096"/>
        <c:crosses val="max"/>
        <c:crossBetween val="between"/>
        <c:majorUnit val="1.0000000000000002E-2"/>
      </c:valAx>
      <c:catAx>
        <c:axId val="434595096"/>
        <c:scaling>
          <c:orientation val="minMax"/>
        </c:scaling>
        <c:delete val="1"/>
        <c:axPos val="b"/>
        <c:numFmt formatCode="General" sourceLinked="1"/>
        <c:majorTickMark val="out"/>
        <c:minorTickMark val="none"/>
        <c:tickLblPos val="nextTo"/>
        <c:crossAx val="434593528"/>
        <c:crosses val="autoZero"/>
        <c:auto val="1"/>
        <c:lblAlgn val="ctr"/>
        <c:lblOffset val="100"/>
        <c:noMultiLvlLbl val="0"/>
      </c:catAx>
      <c:spPr>
        <a:noFill/>
        <a:ln w="25400">
          <a:noFill/>
        </a:ln>
      </c:spPr>
    </c:plotArea>
    <c:legend>
      <c:legendPos val="b"/>
      <c:legendEntry>
        <c:idx val="2"/>
        <c:txPr>
          <a:bodyPr/>
          <a:lstStyle/>
          <a:p>
            <a:pPr>
              <a:defRPr sz="900">
                <a:solidFill>
                  <a:srgbClr val="C00000"/>
                </a:solidFill>
              </a:defRPr>
            </a:pPr>
            <a:endParaRPr lang="fr-FR"/>
          </a:p>
        </c:txPr>
      </c:legendEntry>
      <c:overlay val="0"/>
      <c:txPr>
        <a:bodyPr/>
        <a:lstStyle/>
        <a:p>
          <a:pPr>
            <a:defRPr sz="900">
              <a:solidFill>
                <a:schemeClr val="accent1">
                  <a:lumMod val="75000"/>
                </a:schemeClr>
              </a:solidFill>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6"/>
          <c:order val="0"/>
          <c:tx>
            <c:strRef>
              <c:f>RETRAITE!$A$22</c:f>
              <c:strCache>
                <c:ptCount val="1"/>
                <c:pt idx="0">
                  <c:v>RESULTAT NET NSA (hors transferts d'équilibrage)</c:v>
                </c:pt>
              </c:strCache>
            </c:strRef>
          </c:tx>
          <c:spPr>
            <a:solidFill>
              <a:schemeClr val="accent1">
                <a:lumMod val="75000"/>
              </a:schemeClr>
            </a:solidFill>
          </c:spPr>
          <c:invertIfNegative val="0"/>
          <c:dPt>
            <c:idx val="1"/>
            <c:invertIfNegative val="0"/>
            <c:bubble3D val="0"/>
            <c:spPr>
              <a:pattFill prst="pct75">
                <a:fgClr>
                  <a:schemeClr val="accent1">
                    <a:lumMod val="75000"/>
                  </a:schemeClr>
                </a:fgClr>
                <a:bgClr>
                  <a:schemeClr val="bg1"/>
                </a:bgClr>
              </a:pattFill>
            </c:spPr>
            <c:extLst>
              <c:ext xmlns:c16="http://schemas.microsoft.com/office/drawing/2014/chart" uri="{C3380CC4-5D6E-409C-BE32-E72D297353CC}">
                <c16:uniqueId val="{00000001-0746-4BEC-A1C6-71361455CB44}"/>
              </c:ext>
            </c:extLst>
          </c:dPt>
          <c:dPt>
            <c:idx val="2"/>
            <c:invertIfNegative val="0"/>
            <c:bubble3D val="0"/>
            <c:spPr>
              <a:pattFill prst="pct75">
                <a:fgClr>
                  <a:schemeClr val="accent1">
                    <a:lumMod val="75000"/>
                  </a:schemeClr>
                </a:fgClr>
                <a:bgClr>
                  <a:prstClr val="white"/>
                </a:bgClr>
              </a:pattFill>
            </c:spPr>
            <c:extLst>
              <c:ext xmlns:c16="http://schemas.microsoft.com/office/drawing/2014/chart" uri="{C3380CC4-5D6E-409C-BE32-E72D297353CC}">
                <c16:uniqueId val="{00000003-0746-4BEC-A1C6-71361455CB44}"/>
              </c:ext>
            </c:extLst>
          </c:dPt>
          <c:dPt>
            <c:idx val="3"/>
            <c:invertIfNegative val="0"/>
            <c:bubble3D val="0"/>
            <c:spPr>
              <a:pattFill prst="pct75">
                <a:fgClr>
                  <a:schemeClr val="accent1">
                    <a:lumMod val="75000"/>
                  </a:schemeClr>
                </a:fgClr>
                <a:bgClr>
                  <a:prstClr val="white"/>
                </a:bgClr>
              </a:pattFill>
            </c:spPr>
            <c:extLst>
              <c:ext xmlns:c16="http://schemas.microsoft.com/office/drawing/2014/chart" uri="{C3380CC4-5D6E-409C-BE32-E72D297353CC}">
                <c16:uniqueId val="{00000005-0746-4BEC-A1C6-71361455CB44}"/>
              </c:ext>
            </c:extLst>
          </c:dPt>
          <c:dPt>
            <c:idx val="4"/>
            <c:invertIfNegative val="0"/>
            <c:bubble3D val="0"/>
            <c:spPr>
              <a:pattFill prst="pct75">
                <a:fgClr>
                  <a:schemeClr val="accent1">
                    <a:lumMod val="75000"/>
                  </a:schemeClr>
                </a:fgClr>
                <a:bgClr>
                  <a:prstClr val="white"/>
                </a:bgClr>
              </a:pattFill>
            </c:spPr>
            <c:extLst>
              <c:ext xmlns:c16="http://schemas.microsoft.com/office/drawing/2014/chart" uri="{C3380CC4-5D6E-409C-BE32-E72D297353CC}">
                <c16:uniqueId val="{00000007-0746-4BEC-A1C6-71361455CB44}"/>
              </c:ext>
            </c:extLst>
          </c:dPt>
          <c:dPt>
            <c:idx val="5"/>
            <c:invertIfNegative val="0"/>
            <c:bubble3D val="0"/>
            <c:spPr>
              <a:pattFill prst="pct75">
                <a:fgClr>
                  <a:schemeClr val="accent1">
                    <a:lumMod val="75000"/>
                  </a:schemeClr>
                </a:fgClr>
                <a:bgClr>
                  <a:prstClr val="white"/>
                </a:bgClr>
              </a:pattFill>
            </c:spPr>
            <c:extLst>
              <c:ext xmlns:c16="http://schemas.microsoft.com/office/drawing/2014/chart" uri="{C3380CC4-5D6E-409C-BE32-E72D297353CC}">
                <c16:uniqueId val="{00000009-0746-4BEC-A1C6-71361455CB44}"/>
              </c:ext>
            </c:extLst>
          </c:dPt>
          <c:dLbls>
            <c:spPr>
              <a:solidFill>
                <a:schemeClr val="accent1">
                  <a:lumMod val="40000"/>
                  <a:lumOff val="60000"/>
                </a:schemeClr>
              </a:solidFill>
            </c:spPr>
            <c:txPr>
              <a:bodyPr/>
              <a:lstStyle/>
              <a:p>
                <a:pPr>
                  <a:defRPr sz="800" b="1">
                    <a:solidFill>
                      <a:schemeClr val="accent1">
                        <a:lumMod val="75000"/>
                      </a:schemeClr>
                    </a:solidFill>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RETRAITE!$C$1:$H$1</c:f>
              <c:strCache>
                <c:ptCount val="6"/>
                <c:pt idx="0">
                  <c:v>2024</c:v>
                </c:pt>
                <c:pt idx="1">
                  <c:v>2025(p)</c:v>
                </c:pt>
                <c:pt idx="2">
                  <c:v>2026(p)</c:v>
                </c:pt>
                <c:pt idx="3">
                  <c:v>2027(p)</c:v>
                </c:pt>
                <c:pt idx="4">
                  <c:v>2028(p)</c:v>
                </c:pt>
                <c:pt idx="5">
                  <c:v>2029(p)</c:v>
                </c:pt>
              </c:strCache>
            </c:strRef>
          </c:cat>
          <c:val>
            <c:numRef>
              <c:f>RETRAITE!$C$10:$H$10</c:f>
              <c:numCache>
                <c:formatCode>#\ ##0.0</c:formatCode>
                <c:ptCount val="6"/>
                <c:pt idx="0">
                  <c:v>113.49985957000081</c:v>
                </c:pt>
                <c:pt idx="1">
                  <c:v>245.49622282642213</c:v>
                </c:pt>
                <c:pt idx="2">
                  <c:v>371.68202261310671</c:v>
                </c:pt>
                <c:pt idx="3">
                  <c:v>241.66001957250683</c:v>
                </c:pt>
                <c:pt idx="4">
                  <c:v>267.8895786157691</c:v>
                </c:pt>
                <c:pt idx="5">
                  <c:v>344.28362374419885</c:v>
                </c:pt>
              </c:numCache>
            </c:numRef>
          </c:val>
          <c:extLst>
            <c:ext xmlns:c16="http://schemas.microsoft.com/office/drawing/2014/chart" uri="{C3380CC4-5D6E-409C-BE32-E72D297353CC}">
              <c16:uniqueId val="{0000000A-0746-4BEC-A1C6-71361455CB44}"/>
            </c:ext>
          </c:extLst>
        </c:ser>
        <c:dLbls>
          <c:showLegendKey val="0"/>
          <c:showVal val="0"/>
          <c:showCatName val="0"/>
          <c:showSerName val="0"/>
          <c:showPercent val="0"/>
          <c:showBubbleSize val="0"/>
        </c:dLbls>
        <c:gapWidth val="150"/>
        <c:axId val="434591176"/>
        <c:axId val="434593920"/>
      </c:barChart>
      <c:catAx>
        <c:axId val="434591176"/>
        <c:scaling>
          <c:orientation val="minMax"/>
        </c:scaling>
        <c:delete val="0"/>
        <c:axPos val="b"/>
        <c:numFmt formatCode="General" sourceLinked="1"/>
        <c:majorTickMark val="out"/>
        <c:minorTickMark val="none"/>
        <c:tickLblPos val="high"/>
        <c:txPr>
          <a:bodyPr/>
          <a:lstStyle/>
          <a:p>
            <a:pPr>
              <a:defRPr>
                <a:solidFill>
                  <a:schemeClr val="accent1">
                    <a:lumMod val="75000"/>
                  </a:schemeClr>
                </a:solidFill>
              </a:defRPr>
            </a:pPr>
            <a:endParaRPr lang="fr-FR"/>
          </a:p>
        </c:txPr>
        <c:crossAx val="434593920"/>
        <c:crosses val="autoZero"/>
        <c:auto val="1"/>
        <c:lblAlgn val="ctr"/>
        <c:lblOffset val="100"/>
        <c:noMultiLvlLbl val="0"/>
      </c:catAx>
      <c:valAx>
        <c:axId val="434593920"/>
        <c:scaling>
          <c:orientation val="minMax"/>
          <c:max val="700"/>
          <c:min val="0"/>
        </c:scaling>
        <c:delete val="0"/>
        <c:axPos val="l"/>
        <c:numFmt formatCode="#\ ##0.0" sourceLinked="1"/>
        <c:majorTickMark val="out"/>
        <c:minorTickMark val="none"/>
        <c:tickLblPos val="nextTo"/>
        <c:txPr>
          <a:bodyPr/>
          <a:lstStyle/>
          <a:p>
            <a:pPr>
              <a:defRPr>
                <a:solidFill>
                  <a:schemeClr val="accent1">
                    <a:lumMod val="75000"/>
                  </a:schemeClr>
                </a:solidFill>
              </a:defRPr>
            </a:pPr>
            <a:endParaRPr lang="fr-FR"/>
          </a:p>
        </c:txPr>
        <c:crossAx val="434591176"/>
        <c:crosses val="autoZero"/>
        <c:crossBetween val="between"/>
        <c:dispUnits>
          <c:builtInUnit val="thousands"/>
          <c:dispUnitsLbl>
            <c:txPr>
              <a:bodyPr/>
              <a:lstStyle/>
              <a:p>
                <a:pPr>
                  <a:defRPr>
                    <a:solidFill>
                      <a:schemeClr val="accent1">
                        <a:lumMod val="75000"/>
                      </a:schemeClr>
                    </a:solidFill>
                  </a:defRPr>
                </a:pPr>
                <a:endParaRPr lang="fr-FR"/>
              </a:p>
            </c:txPr>
          </c:dispUnitsLbl>
        </c:dispUnits>
      </c:valAx>
    </c:plotArea>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4651519717212529E-2"/>
          <c:y val="0.10193955449265722"/>
          <c:w val="0.80244816005470887"/>
          <c:h val="0.73732003514228972"/>
        </c:manualLayout>
      </c:layout>
      <c:barChart>
        <c:barDir val="col"/>
        <c:grouping val="clustered"/>
        <c:varyColors val="0"/>
        <c:ser>
          <c:idx val="0"/>
          <c:order val="0"/>
          <c:tx>
            <c:v>Cotisations sociales</c:v>
          </c:tx>
          <c:spPr>
            <a:solidFill>
              <a:schemeClr val="tx2">
                <a:lumMod val="60000"/>
                <a:lumOff val="40000"/>
              </a:schemeClr>
            </a:solidFill>
          </c:spPr>
          <c:invertIfNegative val="0"/>
          <c:dPt>
            <c:idx val="0"/>
            <c:invertIfNegative val="0"/>
            <c:bubble3D val="0"/>
            <c:extLst>
              <c:ext xmlns:c16="http://schemas.microsoft.com/office/drawing/2014/chart" uri="{C3380CC4-5D6E-409C-BE32-E72D297353CC}">
                <c16:uniqueId val="{00000000-7899-4FAB-8891-A46EA9BB5593}"/>
              </c:ext>
            </c:extLst>
          </c:dPt>
          <c:dPt>
            <c:idx val="1"/>
            <c:invertIfNegative val="0"/>
            <c:bubble3D val="0"/>
            <c:extLst>
              <c:ext xmlns:c16="http://schemas.microsoft.com/office/drawing/2014/chart" uri="{C3380CC4-5D6E-409C-BE32-E72D297353CC}">
                <c16:uniqueId val="{00000001-7899-4FAB-8891-A46EA9BB5593}"/>
              </c:ext>
            </c:extLst>
          </c:dPt>
          <c:dPt>
            <c:idx val="2"/>
            <c:invertIfNegative val="0"/>
            <c:bubble3D val="0"/>
            <c:spPr>
              <a:solidFill>
                <a:schemeClr val="tx2">
                  <a:lumMod val="60000"/>
                  <a:lumOff val="40000"/>
                </a:schemeClr>
              </a:solidFill>
              <a:ln>
                <a:prstDash val="sysDot"/>
              </a:ln>
            </c:spPr>
            <c:extLst>
              <c:ext xmlns:c16="http://schemas.microsoft.com/office/drawing/2014/chart" uri="{C3380CC4-5D6E-409C-BE32-E72D297353CC}">
                <c16:uniqueId val="{00000003-7899-4FAB-8891-A46EA9BB5593}"/>
              </c:ext>
            </c:extLst>
          </c:dPt>
          <c:dPt>
            <c:idx val="3"/>
            <c:invertIfNegative val="0"/>
            <c:bubble3D val="0"/>
            <c:spPr>
              <a:solidFill>
                <a:schemeClr val="tx2">
                  <a:lumMod val="60000"/>
                  <a:lumOff val="40000"/>
                </a:schemeClr>
              </a:solidFill>
              <a:ln>
                <a:prstDash val="sysDot"/>
              </a:ln>
            </c:spPr>
            <c:extLst>
              <c:ext xmlns:c16="http://schemas.microsoft.com/office/drawing/2014/chart" uri="{C3380CC4-5D6E-409C-BE32-E72D297353CC}">
                <c16:uniqueId val="{00000005-7899-4FAB-8891-A46EA9BB5593}"/>
              </c:ext>
            </c:extLst>
          </c:dPt>
          <c:dPt>
            <c:idx val="4"/>
            <c:invertIfNegative val="0"/>
            <c:bubble3D val="0"/>
            <c:spPr>
              <a:solidFill>
                <a:schemeClr val="tx2">
                  <a:lumMod val="60000"/>
                  <a:lumOff val="40000"/>
                </a:schemeClr>
              </a:solidFill>
              <a:ln>
                <a:prstDash val="sysDot"/>
              </a:ln>
            </c:spPr>
            <c:extLst>
              <c:ext xmlns:c16="http://schemas.microsoft.com/office/drawing/2014/chart" uri="{C3380CC4-5D6E-409C-BE32-E72D297353CC}">
                <c16:uniqueId val="{00000007-7899-4FAB-8891-A46EA9BB5593}"/>
              </c:ext>
            </c:extLst>
          </c:dPt>
          <c:dPt>
            <c:idx val="5"/>
            <c:invertIfNegative val="0"/>
            <c:bubble3D val="0"/>
            <c:spPr>
              <a:solidFill>
                <a:schemeClr val="tx2">
                  <a:lumMod val="60000"/>
                  <a:lumOff val="40000"/>
                </a:schemeClr>
              </a:solidFill>
              <a:ln>
                <a:prstDash val="sysDot"/>
              </a:ln>
            </c:spPr>
            <c:extLst>
              <c:ext xmlns:c16="http://schemas.microsoft.com/office/drawing/2014/chart" uri="{C3380CC4-5D6E-409C-BE32-E72D297353CC}">
                <c16:uniqueId val="{00000009-7899-4FAB-8891-A46EA9BB5593}"/>
              </c:ext>
            </c:extLst>
          </c:dPt>
          <c:dPt>
            <c:idx val="6"/>
            <c:invertIfNegative val="0"/>
            <c:bubble3D val="0"/>
            <c:spPr>
              <a:solidFill>
                <a:schemeClr val="tx2">
                  <a:lumMod val="60000"/>
                  <a:lumOff val="40000"/>
                </a:schemeClr>
              </a:solidFill>
              <a:ln>
                <a:prstDash val="sysDot"/>
              </a:ln>
            </c:spPr>
            <c:extLst>
              <c:ext xmlns:c16="http://schemas.microsoft.com/office/drawing/2014/chart" uri="{C3380CC4-5D6E-409C-BE32-E72D297353CC}">
                <c16:uniqueId val="{0000000B-7899-4FAB-8891-A46EA9BB5593}"/>
              </c:ext>
            </c:extLst>
          </c:dPt>
          <c:cat>
            <c:strRef>
              <c:f>RETRAITE!$B$24:$G$24</c:f>
              <c:strCache>
                <c:ptCount val="6"/>
                <c:pt idx="0">
                  <c:v>2024</c:v>
                </c:pt>
                <c:pt idx="1">
                  <c:v>2025(p)</c:v>
                </c:pt>
                <c:pt idx="2">
                  <c:v>2026(p)</c:v>
                </c:pt>
                <c:pt idx="3">
                  <c:v>2027(p)</c:v>
                </c:pt>
                <c:pt idx="4">
                  <c:v>2028(p)</c:v>
                </c:pt>
                <c:pt idx="5">
                  <c:v>2029(p)</c:v>
                </c:pt>
              </c:strCache>
            </c:strRef>
          </c:cat>
          <c:val>
            <c:numRef>
              <c:f>RETRAITE!$B$26:$G$26</c:f>
              <c:numCache>
                <c:formatCode>0.0</c:formatCode>
                <c:ptCount val="6"/>
                <c:pt idx="0">
                  <c:v>0.6235202407513365</c:v>
                </c:pt>
                <c:pt idx="1">
                  <c:v>-6.4679060328452984E-2</c:v>
                </c:pt>
                <c:pt idx="2">
                  <c:v>-0.65872812799083602</c:v>
                </c:pt>
                <c:pt idx="3">
                  <c:v>-1.7772568013204446</c:v>
                </c:pt>
                <c:pt idx="4">
                  <c:v>-0.25030342709310299</c:v>
                </c:pt>
                <c:pt idx="5">
                  <c:v>-1.7255441959586862E-3</c:v>
                </c:pt>
              </c:numCache>
            </c:numRef>
          </c:val>
          <c:extLst>
            <c:ext xmlns:c16="http://schemas.microsoft.com/office/drawing/2014/chart" uri="{C3380CC4-5D6E-409C-BE32-E72D297353CC}">
              <c16:uniqueId val="{0000000C-7899-4FAB-8891-A46EA9BB5593}"/>
            </c:ext>
          </c:extLst>
        </c:ser>
        <c:ser>
          <c:idx val="1"/>
          <c:order val="1"/>
          <c:tx>
            <c:v>Compensation démographique vieillesse</c:v>
          </c:tx>
          <c:spPr>
            <a:pattFill prst="pct80">
              <a:fgClr>
                <a:schemeClr val="accent1">
                  <a:lumMod val="60000"/>
                  <a:lumOff val="40000"/>
                </a:schemeClr>
              </a:fgClr>
              <a:bgClr>
                <a:schemeClr val="bg1"/>
              </a:bgClr>
            </a:pattFill>
          </c:spPr>
          <c:invertIfNegative val="0"/>
          <c:dPt>
            <c:idx val="2"/>
            <c:invertIfNegative val="0"/>
            <c:bubble3D val="0"/>
            <c:spPr>
              <a:pattFill prst="pct80">
                <a:fgClr>
                  <a:schemeClr val="accent1">
                    <a:lumMod val="60000"/>
                    <a:lumOff val="40000"/>
                  </a:schemeClr>
                </a:fgClr>
                <a:bgClr>
                  <a:schemeClr val="bg1"/>
                </a:bgClr>
              </a:pattFill>
              <a:ln>
                <a:prstDash val="sysDot"/>
              </a:ln>
            </c:spPr>
            <c:extLst>
              <c:ext xmlns:c16="http://schemas.microsoft.com/office/drawing/2014/chart" uri="{C3380CC4-5D6E-409C-BE32-E72D297353CC}">
                <c16:uniqueId val="{0000000E-7899-4FAB-8891-A46EA9BB5593}"/>
              </c:ext>
            </c:extLst>
          </c:dPt>
          <c:dPt>
            <c:idx val="3"/>
            <c:invertIfNegative val="0"/>
            <c:bubble3D val="0"/>
            <c:spPr>
              <a:pattFill prst="pct80">
                <a:fgClr>
                  <a:schemeClr val="accent1">
                    <a:lumMod val="60000"/>
                    <a:lumOff val="40000"/>
                  </a:schemeClr>
                </a:fgClr>
                <a:bgClr>
                  <a:schemeClr val="bg1"/>
                </a:bgClr>
              </a:pattFill>
              <a:ln>
                <a:prstDash val="sysDot"/>
              </a:ln>
            </c:spPr>
            <c:extLst>
              <c:ext xmlns:c16="http://schemas.microsoft.com/office/drawing/2014/chart" uri="{C3380CC4-5D6E-409C-BE32-E72D297353CC}">
                <c16:uniqueId val="{00000010-7899-4FAB-8891-A46EA9BB5593}"/>
              </c:ext>
            </c:extLst>
          </c:dPt>
          <c:dPt>
            <c:idx val="4"/>
            <c:invertIfNegative val="0"/>
            <c:bubble3D val="0"/>
            <c:spPr>
              <a:pattFill prst="pct80">
                <a:fgClr>
                  <a:schemeClr val="accent1">
                    <a:lumMod val="60000"/>
                    <a:lumOff val="40000"/>
                  </a:schemeClr>
                </a:fgClr>
                <a:bgClr>
                  <a:schemeClr val="bg1"/>
                </a:bgClr>
              </a:pattFill>
              <a:ln>
                <a:prstDash val="sysDot"/>
              </a:ln>
            </c:spPr>
            <c:extLst>
              <c:ext xmlns:c16="http://schemas.microsoft.com/office/drawing/2014/chart" uri="{C3380CC4-5D6E-409C-BE32-E72D297353CC}">
                <c16:uniqueId val="{00000012-7899-4FAB-8891-A46EA9BB5593}"/>
              </c:ext>
            </c:extLst>
          </c:dPt>
          <c:dPt>
            <c:idx val="5"/>
            <c:invertIfNegative val="0"/>
            <c:bubble3D val="0"/>
            <c:spPr>
              <a:pattFill prst="pct80">
                <a:fgClr>
                  <a:schemeClr val="accent1">
                    <a:lumMod val="60000"/>
                    <a:lumOff val="40000"/>
                  </a:schemeClr>
                </a:fgClr>
                <a:bgClr>
                  <a:schemeClr val="bg1"/>
                </a:bgClr>
              </a:pattFill>
              <a:ln>
                <a:prstDash val="sysDot"/>
              </a:ln>
            </c:spPr>
            <c:extLst>
              <c:ext xmlns:c16="http://schemas.microsoft.com/office/drawing/2014/chart" uri="{C3380CC4-5D6E-409C-BE32-E72D297353CC}">
                <c16:uniqueId val="{00000014-7899-4FAB-8891-A46EA9BB5593}"/>
              </c:ext>
            </c:extLst>
          </c:dPt>
          <c:dPt>
            <c:idx val="6"/>
            <c:invertIfNegative val="0"/>
            <c:bubble3D val="0"/>
            <c:spPr>
              <a:pattFill prst="pct80">
                <a:fgClr>
                  <a:schemeClr val="accent1">
                    <a:lumMod val="60000"/>
                    <a:lumOff val="40000"/>
                  </a:schemeClr>
                </a:fgClr>
                <a:bgClr>
                  <a:schemeClr val="bg1"/>
                </a:bgClr>
              </a:pattFill>
              <a:ln>
                <a:prstDash val="sysDot"/>
              </a:ln>
            </c:spPr>
            <c:extLst>
              <c:ext xmlns:c16="http://schemas.microsoft.com/office/drawing/2014/chart" uri="{C3380CC4-5D6E-409C-BE32-E72D297353CC}">
                <c16:uniqueId val="{00000016-7899-4FAB-8891-A46EA9BB5593}"/>
              </c:ext>
            </c:extLst>
          </c:dPt>
          <c:cat>
            <c:strRef>
              <c:f>RETRAITE!$B$24:$G$24</c:f>
              <c:strCache>
                <c:ptCount val="6"/>
                <c:pt idx="0">
                  <c:v>2024</c:v>
                </c:pt>
                <c:pt idx="1">
                  <c:v>2025(p)</c:v>
                </c:pt>
                <c:pt idx="2">
                  <c:v>2026(p)</c:v>
                </c:pt>
                <c:pt idx="3">
                  <c:v>2027(p)</c:v>
                </c:pt>
                <c:pt idx="4">
                  <c:v>2028(p)</c:v>
                </c:pt>
                <c:pt idx="5">
                  <c:v>2029(p)</c:v>
                </c:pt>
              </c:strCache>
            </c:strRef>
          </c:cat>
          <c:val>
            <c:numRef>
              <c:f>RETRAITE!$B$27:$G$27</c:f>
              <c:numCache>
                <c:formatCode>0.0</c:formatCode>
                <c:ptCount val="6"/>
                <c:pt idx="0">
                  <c:v>0.68301201226836417</c:v>
                </c:pt>
                <c:pt idx="1">
                  <c:v>0.28089289165570863</c:v>
                </c:pt>
                <c:pt idx="2">
                  <c:v>-0.71906357561027623</c:v>
                </c:pt>
                <c:pt idx="3">
                  <c:v>-0.5581914252389335</c:v>
                </c:pt>
                <c:pt idx="4">
                  <c:v>-0.42725175189783426</c:v>
                </c:pt>
                <c:pt idx="5">
                  <c:v>-0.48788536768965274</c:v>
                </c:pt>
              </c:numCache>
            </c:numRef>
          </c:val>
          <c:extLst>
            <c:ext xmlns:c16="http://schemas.microsoft.com/office/drawing/2014/chart" uri="{C3380CC4-5D6E-409C-BE32-E72D297353CC}">
              <c16:uniqueId val="{00000017-7899-4FAB-8891-A46EA9BB5593}"/>
            </c:ext>
          </c:extLst>
        </c:ser>
        <c:ser>
          <c:idx val="2"/>
          <c:order val="2"/>
          <c:tx>
            <c:v>CSG</c:v>
          </c:tx>
          <c:spPr>
            <a:solidFill>
              <a:schemeClr val="accent1">
                <a:lumMod val="75000"/>
              </a:schemeClr>
            </a:solidFill>
          </c:spPr>
          <c:invertIfNegative val="0"/>
          <c:dPt>
            <c:idx val="2"/>
            <c:invertIfNegative val="0"/>
            <c:bubble3D val="0"/>
            <c:spPr>
              <a:solidFill>
                <a:schemeClr val="accent1">
                  <a:lumMod val="75000"/>
                </a:schemeClr>
              </a:solidFill>
              <a:ln>
                <a:prstDash val="sysDot"/>
              </a:ln>
            </c:spPr>
            <c:extLst>
              <c:ext xmlns:c16="http://schemas.microsoft.com/office/drawing/2014/chart" uri="{C3380CC4-5D6E-409C-BE32-E72D297353CC}">
                <c16:uniqueId val="{00000019-7899-4FAB-8891-A46EA9BB5593}"/>
              </c:ext>
            </c:extLst>
          </c:dPt>
          <c:dPt>
            <c:idx val="3"/>
            <c:invertIfNegative val="0"/>
            <c:bubble3D val="0"/>
            <c:spPr>
              <a:solidFill>
                <a:schemeClr val="accent1">
                  <a:lumMod val="75000"/>
                </a:schemeClr>
              </a:solidFill>
              <a:ln>
                <a:prstDash val="sysDot"/>
              </a:ln>
            </c:spPr>
            <c:extLst>
              <c:ext xmlns:c16="http://schemas.microsoft.com/office/drawing/2014/chart" uri="{C3380CC4-5D6E-409C-BE32-E72D297353CC}">
                <c16:uniqueId val="{0000001B-7899-4FAB-8891-A46EA9BB5593}"/>
              </c:ext>
            </c:extLst>
          </c:dPt>
          <c:dPt>
            <c:idx val="4"/>
            <c:invertIfNegative val="0"/>
            <c:bubble3D val="0"/>
            <c:spPr>
              <a:solidFill>
                <a:schemeClr val="accent1">
                  <a:lumMod val="75000"/>
                </a:schemeClr>
              </a:solidFill>
              <a:ln>
                <a:prstDash val="sysDot"/>
              </a:ln>
            </c:spPr>
            <c:extLst>
              <c:ext xmlns:c16="http://schemas.microsoft.com/office/drawing/2014/chart" uri="{C3380CC4-5D6E-409C-BE32-E72D297353CC}">
                <c16:uniqueId val="{0000001D-7899-4FAB-8891-A46EA9BB5593}"/>
              </c:ext>
            </c:extLst>
          </c:dPt>
          <c:dPt>
            <c:idx val="5"/>
            <c:invertIfNegative val="0"/>
            <c:bubble3D val="0"/>
            <c:spPr>
              <a:solidFill>
                <a:schemeClr val="accent1">
                  <a:lumMod val="75000"/>
                </a:schemeClr>
              </a:solidFill>
              <a:ln>
                <a:prstDash val="sysDot"/>
              </a:ln>
            </c:spPr>
            <c:extLst>
              <c:ext xmlns:c16="http://schemas.microsoft.com/office/drawing/2014/chart" uri="{C3380CC4-5D6E-409C-BE32-E72D297353CC}">
                <c16:uniqueId val="{0000001F-7899-4FAB-8891-A46EA9BB5593}"/>
              </c:ext>
            </c:extLst>
          </c:dPt>
          <c:dPt>
            <c:idx val="6"/>
            <c:invertIfNegative val="0"/>
            <c:bubble3D val="0"/>
            <c:spPr>
              <a:solidFill>
                <a:schemeClr val="accent1">
                  <a:lumMod val="75000"/>
                </a:schemeClr>
              </a:solidFill>
              <a:ln>
                <a:prstDash val="sysDot"/>
              </a:ln>
            </c:spPr>
            <c:extLst>
              <c:ext xmlns:c16="http://schemas.microsoft.com/office/drawing/2014/chart" uri="{C3380CC4-5D6E-409C-BE32-E72D297353CC}">
                <c16:uniqueId val="{00000021-7899-4FAB-8891-A46EA9BB5593}"/>
              </c:ext>
            </c:extLst>
          </c:dPt>
          <c:cat>
            <c:strRef>
              <c:f>RETRAITE!$B$24:$G$24</c:f>
              <c:strCache>
                <c:ptCount val="6"/>
                <c:pt idx="0">
                  <c:v>2024</c:v>
                </c:pt>
                <c:pt idx="1">
                  <c:v>2025(p)</c:v>
                </c:pt>
                <c:pt idx="2">
                  <c:v>2026(p)</c:v>
                </c:pt>
                <c:pt idx="3">
                  <c:v>2027(p)</c:v>
                </c:pt>
                <c:pt idx="4">
                  <c:v>2028(p)</c:v>
                </c:pt>
                <c:pt idx="5">
                  <c:v>2029(p)</c:v>
                </c:pt>
              </c:strCache>
            </c:strRef>
          </c:cat>
          <c:val>
            <c:numRef>
              <c:f>RETRAITE!$B$28:$G$28</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22-7899-4FAB-8891-A46EA9BB5593}"/>
            </c:ext>
          </c:extLst>
        </c:ser>
        <c:ser>
          <c:idx val="3"/>
          <c:order val="3"/>
          <c:tx>
            <c:v>Impôts et taxes affectés</c:v>
          </c:tx>
          <c:spPr>
            <a:pattFill prst="dkVert">
              <a:fgClr>
                <a:schemeClr val="accent1">
                  <a:lumMod val="60000"/>
                  <a:lumOff val="40000"/>
                </a:schemeClr>
              </a:fgClr>
              <a:bgClr>
                <a:schemeClr val="bg1"/>
              </a:bgClr>
            </a:pattFill>
          </c:spPr>
          <c:invertIfNegative val="0"/>
          <c:dPt>
            <c:idx val="2"/>
            <c:invertIfNegative val="0"/>
            <c:bubble3D val="0"/>
            <c:spPr>
              <a:pattFill prst="dkVert">
                <a:fgClr>
                  <a:schemeClr val="accent1">
                    <a:lumMod val="60000"/>
                    <a:lumOff val="40000"/>
                  </a:schemeClr>
                </a:fgClr>
                <a:bgClr>
                  <a:schemeClr val="bg1"/>
                </a:bgClr>
              </a:pattFill>
              <a:ln>
                <a:prstDash val="sysDot"/>
              </a:ln>
            </c:spPr>
            <c:extLst>
              <c:ext xmlns:c16="http://schemas.microsoft.com/office/drawing/2014/chart" uri="{C3380CC4-5D6E-409C-BE32-E72D297353CC}">
                <c16:uniqueId val="{00000024-7899-4FAB-8891-A46EA9BB5593}"/>
              </c:ext>
            </c:extLst>
          </c:dPt>
          <c:dPt>
            <c:idx val="3"/>
            <c:invertIfNegative val="0"/>
            <c:bubble3D val="0"/>
            <c:spPr>
              <a:pattFill prst="dkVert">
                <a:fgClr>
                  <a:schemeClr val="accent1">
                    <a:lumMod val="60000"/>
                    <a:lumOff val="40000"/>
                  </a:schemeClr>
                </a:fgClr>
                <a:bgClr>
                  <a:schemeClr val="bg1"/>
                </a:bgClr>
              </a:pattFill>
              <a:ln>
                <a:prstDash val="sysDot"/>
              </a:ln>
            </c:spPr>
            <c:extLst>
              <c:ext xmlns:c16="http://schemas.microsoft.com/office/drawing/2014/chart" uri="{C3380CC4-5D6E-409C-BE32-E72D297353CC}">
                <c16:uniqueId val="{00000026-7899-4FAB-8891-A46EA9BB5593}"/>
              </c:ext>
            </c:extLst>
          </c:dPt>
          <c:dPt>
            <c:idx val="4"/>
            <c:invertIfNegative val="0"/>
            <c:bubble3D val="0"/>
            <c:spPr>
              <a:pattFill prst="dkVert">
                <a:fgClr>
                  <a:schemeClr val="accent1">
                    <a:lumMod val="60000"/>
                    <a:lumOff val="40000"/>
                  </a:schemeClr>
                </a:fgClr>
                <a:bgClr>
                  <a:schemeClr val="bg1"/>
                </a:bgClr>
              </a:pattFill>
              <a:ln>
                <a:prstDash val="sysDot"/>
              </a:ln>
            </c:spPr>
            <c:extLst>
              <c:ext xmlns:c16="http://schemas.microsoft.com/office/drawing/2014/chart" uri="{C3380CC4-5D6E-409C-BE32-E72D297353CC}">
                <c16:uniqueId val="{00000028-7899-4FAB-8891-A46EA9BB5593}"/>
              </c:ext>
            </c:extLst>
          </c:dPt>
          <c:dPt>
            <c:idx val="5"/>
            <c:invertIfNegative val="0"/>
            <c:bubble3D val="0"/>
            <c:spPr>
              <a:pattFill prst="dkVert">
                <a:fgClr>
                  <a:schemeClr val="accent1">
                    <a:lumMod val="60000"/>
                    <a:lumOff val="40000"/>
                  </a:schemeClr>
                </a:fgClr>
                <a:bgClr>
                  <a:schemeClr val="bg1"/>
                </a:bgClr>
              </a:pattFill>
              <a:ln>
                <a:prstDash val="sysDot"/>
              </a:ln>
            </c:spPr>
            <c:extLst>
              <c:ext xmlns:c16="http://schemas.microsoft.com/office/drawing/2014/chart" uri="{C3380CC4-5D6E-409C-BE32-E72D297353CC}">
                <c16:uniqueId val="{0000002A-7899-4FAB-8891-A46EA9BB5593}"/>
              </c:ext>
            </c:extLst>
          </c:dPt>
          <c:dPt>
            <c:idx val="6"/>
            <c:invertIfNegative val="0"/>
            <c:bubble3D val="0"/>
            <c:spPr>
              <a:pattFill prst="dkVert">
                <a:fgClr>
                  <a:schemeClr val="accent1">
                    <a:lumMod val="60000"/>
                    <a:lumOff val="40000"/>
                  </a:schemeClr>
                </a:fgClr>
                <a:bgClr>
                  <a:schemeClr val="bg1"/>
                </a:bgClr>
              </a:pattFill>
              <a:ln>
                <a:prstDash val="sysDot"/>
              </a:ln>
            </c:spPr>
            <c:extLst>
              <c:ext xmlns:c16="http://schemas.microsoft.com/office/drawing/2014/chart" uri="{C3380CC4-5D6E-409C-BE32-E72D297353CC}">
                <c16:uniqueId val="{0000002C-7899-4FAB-8891-A46EA9BB5593}"/>
              </c:ext>
            </c:extLst>
          </c:dPt>
          <c:cat>
            <c:strRef>
              <c:f>RETRAITE!$B$24:$G$24</c:f>
              <c:strCache>
                <c:ptCount val="6"/>
                <c:pt idx="0">
                  <c:v>2024</c:v>
                </c:pt>
                <c:pt idx="1">
                  <c:v>2025(p)</c:v>
                </c:pt>
                <c:pt idx="2">
                  <c:v>2026(p)</c:v>
                </c:pt>
                <c:pt idx="3">
                  <c:v>2027(p)</c:v>
                </c:pt>
                <c:pt idx="4">
                  <c:v>2028(p)</c:v>
                </c:pt>
                <c:pt idx="5">
                  <c:v>2029(p)</c:v>
                </c:pt>
              </c:strCache>
            </c:strRef>
          </c:cat>
          <c:val>
            <c:numRef>
              <c:f>RETRAITE!$B$29:$G$29</c:f>
              <c:numCache>
                <c:formatCode>0.0</c:formatCode>
                <c:ptCount val="6"/>
                <c:pt idx="0">
                  <c:v>-0.63331021502398055</c:v>
                </c:pt>
                <c:pt idx="1">
                  <c:v>0.22260350397118786</c:v>
                </c:pt>
                <c:pt idx="2">
                  <c:v>0.25870212900557094</c:v>
                </c:pt>
                <c:pt idx="3">
                  <c:v>0.25435834515949035</c:v>
                </c:pt>
                <c:pt idx="4">
                  <c:v>0.39084395810963363</c:v>
                </c:pt>
                <c:pt idx="5">
                  <c:v>0.55764095864281504</c:v>
                </c:pt>
              </c:numCache>
            </c:numRef>
          </c:val>
          <c:extLst>
            <c:ext xmlns:c16="http://schemas.microsoft.com/office/drawing/2014/chart" uri="{C3380CC4-5D6E-409C-BE32-E72D297353CC}">
              <c16:uniqueId val="{0000002D-7899-4FAB-8891-A46EA9BB5593}"/>
            </c:ext>
          </c:extLst>
        </c:ser>
        <c:dLbls>
          <c:showLegendKey val="0"/>
          <c:showVal val="0"/>
          <c:showCatName val="0"/>
          <c:showSerName val="0"/>
          <c:showPercent val="0"/>
          <c:showBubbleSize val="0"/>
        </c:dLbls>
        <c:gapWidth val="150"/>
        <c:axId val="434595488"/>
        <c:axId val="434597840"/>
      </c:barChart>
      <c:lineChart>
        <c:grouping val="standard"/>
        <c:varyColors val="0"/>
        <c:ser>
          <c:idx val="5"/>
          <c:order val="4"/>
          <c:tx>
            <c:v>Evolution des recettes totales</c:v>
          </c:tx>
          <c:spPr>
            <a:ln>
              <a:solidFill>
                <a:srgbClr val="C00000"/>
              </a:solidFill>
            </a:ln>
          </c:spPr>
          <c:marker>
            <c:spPr>
              <a:solidFill>
                <a:srgbClr val="C00000"/>
              </a:solidFill>
              <a:ln>
                <a:solidFill>
                  <a:srgbClr val="C00000"/>
                </a:solidFill>
              </a:ln>
            </c:spPr>
          </c:marker>
          <c:dPt>
            <c:idx val="2"/>
            <c:bubble3D val="0"/>
            <c:spPr>
              <a:ln>
                <a:solidFill>
                  <a:srgbClr val="C00000"/>
                </a:solidFill>
                <a:prstDash val="dash"/>
              </a:ln>
            </c:spPr>
            <c:extLst>
              <c:ext xmlns:c16="http://schemas.microsoft.com/office/drawing/2014/chart" uri="{C3380CC4-5D6E-409C-BE32-E72D297353CC}">
                <c16:uniqueId val="{0000002F-7899-4FAB-8891-A46EA9BB5593}"/>
              </c:ext>
            </c:extLst>
          </c:dPt>
          <c:dPt>
            <c:idx val="3"/>
            <c:bubble3D val="0"/>
            <c:spPr>
              <a:ln>
                <a:solidFill>
                  <a:srgbClr val="C00000"/>
                </a:solidFill>
                <a:prstDash val="dash"/>
              </a:ln>
            </c:spPr>
            <c:extLst>
              <c:ext xmlns:c16="http://schemas.microsoft.com/office/drawing/2014/chart" uri="{C3380CC4-5D6E-409C-BE32-E72D297353CC}">
                <c16:uniqueId val="{00000031-7899-4FAB-8891-A46EA9BB5593}"/>
              </c:ext>
            </c:extLst>
          </c:dPt>
          <c:dPt>
            <c:idx val="4"/>
            <c:bubble3D val="0"/>
            <c:spPr>
              <a:ln>
                <a:solidFill>
                  <a:srgbClr val="C00000"/>
                </a:solidFill>
                <a:prstDash val="dash"/>
              </a:ln>
            </c:spPr>
            <c:extLst>
              <c:ext xmlns:c16="http://schemas.microsoft.com/office/drawing/2014/chart" uri="{C3380CC4-5D6E-409C-BE32-E72D297353CC}">
                <c16:uniqueId val="{00000033-7899-4FAB-8891-A46EA9BB5593}"/>
              </c:ext>
            </c:extLst>
          </c:dPt>
          <c:dPt>
            <c:idx val="5"/>
            <c:bubble3D val="0"/>
            <c:spPr>
              <a:ln>
                <a:solidFill>
                  <a:srgbClr val="C00000"/>
                </a:solidFill>
                <a:prstDash val="dash"/>
              </a:ln>
            </c:spPr>
            <c:extLst>
              <c:ext xmlns:c16="http://schemas.microsoft.com/office/drawing/2014/chart" uri="{C3380CC4-5D6E-409C-BE32-E72D297353CC}">
                <c16:uniqueId val="{00000035-7899-4FAB-8891-A46EA9BB5593}"/>
              </c:ext>
            </c:extLst>
          </c:dPt>
          <c:dLbls>
            <c:dLbl>
              <c:idx val="0"/>
              <c:layout>
                <c:manualLayout>
                  <c:x val="-6.5527227549520561E-2"/>
                  <c:y val="4.313984844803362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7899-4FAB-8891-A46EA9BB5593}"/>
                </c:ext>
              </c:extLst>
            </c:dLbl>
            <c:dLbl>
              <c:idx val="1"/>
              <c:layout>
                <c:manualLayout>
                  <c:x val="-8.4024000339969401E-2"/>
                  <c:y val="1.148882974560178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7899-4FAB-8891-A46EA9BB5593}"/>
                </c:ext>
              </c:extLst>
            </c:dLbl>
            <c:dLbl>
              <c:idx val="2"/>
              <c:layout>
                <c:manualLayout>
                  <c:x val="-2.3455857722804948E-2"/>
                  <c:y val="6.012162757268845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7899-4FAB-8891-A46EA9BB5593}"/>
                </c:ext>
              </c:extLst>
            </c:dLbl>
            <c:dLbl>
              <c:idx val="3"/>
              <c:layout>
                <c:manualLayout>
                  <c:x val="-3.3471348625800472E-2"/>
                  <c:y val="6.940465775111444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7899-4FAB-8891-A46EA9BB5593}"/>
                </c:ext>
              </c:extLst>
            </c:dLbl>
            <c:dLbl>
              <c:idx val="4"/>
              <c:layout>
                <c:manualLayout>
                  <c:x val="-3.3488236058754714E-2"/>
                  <c:y val="4.593803072971207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7899-4FAB-8891-A46EA9BB5593}"/>
                </c:ext>
              </c:extLst>
            </c:dLbl>
            <c:dLbl>
              <c:idx val="5"/>
              <c:layout>
                <c:manualLayout>
                  <c:x val="-2.1583057524822764E-2"/>
                  <c:y val="4.593803072971199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7899-4FAB-8891-A46EA9BB5593}"/>
                </c:ext>
              </c:extLst>
            </c:dLbl>
            <c:spPr>
              <a:solidFill>
                <a:schemeClr val="accent2">
                  <a:lumMod val="20000"/>
                  <a:lumOff val="80000"/>
                </a:schemeClr>
              </a:solidFill>
            </c:spPr>
            <c:txPr>
              <a:bodyPr/>
              <a:lstStyle/>
              <a:p>
                <a:pPr>
                  <a:defRPr sz="900" b="1" i="1">
                    <a:solidFill>
                      <a:srgbClr val="C00000"/>
                    </a:solidFill>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6"/>
              <c:pt idx="0">
                <c:v>0</c:v>
              </c:pt>
              <c:pt idx="1">
                <c:v>0</c:v>
              </c:pt>
              <c:pt idx="2">
                <c:v>0</c:v>
              </c:pt>
              <c:pt idx="3">
                <c:v>0</c:v>
              </c:pt>
              <c:pt idx="4">
                <c:v>0</c:v>
              </c:pt>
              <c:pt idx="5">
                <c:v>0</c:v>
              </c:pt>
            </c:numLit>
          </c:cat>
          <c:val>
            <c:numRef>
              <c:f>RETRAITE!$B$16:$G$16</c:f>
              <c:numCache>
                <c:formatCode>\+0.0%;\-0.0%;General</c:formatCode>
                <c:ptCount val="6"/>
                <c:pt idx="0">
                  <c:v>9.966528044943912E-3</c:v>
                </c:pt>
                <c:pt idx="1">
                  <c:v>5.9023954733685713E-3</c:v>
                </c:pt>
                <c:pt idx="2">
                  <c:v>-1.4788242002625407E-2</c:v>
                </c:pt>
                <c:pt idx="3">
                  <c:v>-3.4739439731318544E-2</c:v>
                </c:pt>
                <c:pt idx="4">
                  <c:v>-7.1419907843497388E-3</c:v>
                </c:pt>
                <c:pt idx="5">
                  <c:v>-8.9324600874973736E-4</c:v>
                </c:pt>
              </c:numCache>
            </c:numRef>
          </c:val>
          <c:smooth val="0"/>
          <c:extLst>
            <c:ext xmlns:c16="http://schemas.microsoft.com/office/drawing/2014/chart" uri="{C3380CC4-5D6E-409C-BE32-E72D297353CC}">
              <c16:uniqueId val="{00000038-7899-4FAB-8891-A46EA9BB5593}"/>
            </c:ext>
          </c:extLst>
        </c:ser>
        <c:dLbls>
          <c:showLegendKey val="0"/>
          <c:showVal val="0"/>
          <c:showCatName val="0"/>
          <c:showSerName val="0"/>
          <c:showPercent val="0"/>
          <c:showBubbleSize val="0"/>
        </c:dLbls>
        <c:marker val="1"/>
        <c:smooth val="0"/>
        <c:axId val="434596272"/>
        <c:axId val="434595880"/>
      </c:lineChart>
      <c:catAx>
        <c:axId val="434595488"/>
        <c:scaling>
          <c:orientation val="minMax"/>
        </c:scaling>
        <c:delete val="0"/>
        <c:axPos val="b"/>
        <c:majorGridlines/>
        <c:numFmt formatCode="General" sourceLinked="1"/>
        <c:majorTickMark val="out"/>
        <c:minorTickMark val="none"/>
        <c:tickLblPos val="high"/>
        <c:txPr>
          <a:bodyPr/>
          <a:lstStyle/>
          <a:p>
            <a:pPr>
              <a:defRPr sz="1000" b="1">
                <a:solidFill>
                  <a:schemeClr val="accent1">
                    <a:lumMod val="75000"/>
                  </a:schemeClr>
                </a:solidFill>
              </a:defRPr>
            </a:pPr>
            <a:endParaRPr lang="fr-FR"/>
          </a:p>
        </c:txPr>
        <c:crossAx val="434597840"/>
        <c:crosses val="autoZero"/>
        <c:auto val="1"/>
        <c:lblAlgn val="ctr"/>
        <c:lblOffset val="100"/>
        <c:noMultiLvlLbl val="0"/>
      </c:catAx>
      <c:valAx>
        <c:axId val="434597840"/>
        <c:scaling>
          <c:orientation val="minMax"/>
          <c:max val="3"/>
          <c:min val="-1"/>
        </c:scaling>
        <c:delete val="0"/>
        <c:axPos val="l"/>
        <c:title>
          <c:tx>
            <c:rich>
              <a:bodyPr rot="-5400000" vert="horz"/>
              <a:lstStyle/>
              <a:p>
                <a:pPr>
                  <a:defRPr sz="800" i="1">
                    <a:solidFill>
                      <a:schemeClr val="accent1">
                        <a:lumMod val="75000"/>
                      </a:schemeClr>
                    </a:solidFill>
                  </a:defRPr>
                </a:pPr>
                <a:r>
                  <a:rPr lang="fr-FR" sz="800" i="1">
                    <a:solidFill>
                      <a:schemeClr val="accent1">
                        <a:lumMod val="75000"/>
                      </a:schemeClr>
                    </a:solidFill>
                  </a:rPr>
                  <a:t>Contribution à l'évolution (en points)</a:t>
                </a:r>
              </a:p>
            </c:rich>
          </c:tx>
          <c:layout>
            <c:manualLayout>
              <c:xMode val="edge"/>
              <c:yMode val="edge"/>
              <c:x val="2.1181580718241447E-2"/>
              <c:y val="0.18030192635370548"/>
            </c:manualLayout>
          </c:layout>
          <c:overlay val="0"/>
        </c:title>
        <c:numFmt formatCode="#,##0.0" sourceLinked="0"/>
        <c:majorTickMark val="out"/>
        <c:minorTickMark val="none"/>
        <c:tickLblPos val="nextTo"/>
        <c:txPr>
          <a:bodyPr/>
          <a:lstStyle/>
          <a:p>
            <a:pPr>
              <a:defRPr sz="900">
                <a:solidFill>
                  <a:schemeClr val="accent1">
                    <a:lumMod val="75000"/>
                  </a:schemeClr>
                </a:solidFill>
              </a:defRPr>
            </a:pPr>
            <a:endParaRPr lang="fr-FR"/>
          </a:p>
        </c:txPr>
        <c:crossAx val="434595488"/>
        <c:crosses val="autoZero"/>
        <c:crossBetween val="between"/>
        <c:majorUnit val="1"/>
      </c:valAx>
      <c:valAx>
        <c:axId val="434595880"/>
        <c:scaling>
          <c:orientation val="minMax"/>
          <c:max val="4.0000000000000008E-2"/>
          <c:min val="-6.0000000000000012E-2"/>
        </c:scaling>
        <c:delete val="0"/>
        <c:axPos val="r"/>
        <c:title>
          <c:tx>
            <c:rich>
              <a:bodyPr rot="-5400000" vert="horz"/>
              <a:lstStyle/>
              <a:p>
                <a:pPr>
                  <a:defRPr sz="800">
                    <a:solidFill>
                      <a:srgbClr val="C00000"/>
                    </a:solidFill>
                  </a:defRPr>
                </a:pPr>
                <a:r>
                  <a:rPr lang="fr-FR" sz="800">
                    <a:solidFill>
                      <a:srgbClr val="C00000"/>
                    </a:solidFill>
                  </a:rPr>
                  <a:t>Evolution en %</a:t>
                </a:r>
              </a:p>
            </c:rich>
          </c:tx>
          <c:layout>
            <c:manualLayout>
              <c:xMode val="edge"/>
              <c:yMode val="edge"/>
              <c:x val="0.9650086419425401"/>
              <c:y val="0.38013621161758987"/>
            </c:manualLayout>
          </c:layout>
          <c:overlay val="0"/>
        </c:title>
        <c:numFmt formatCode="\+0.0%;\-0.0%;General" sourceLinked="1"/>
        <c:majorTickMark val="out"/>
        <c:minorTickMark val="none"/>
        <c:tickLblPos val="nextTo"/>
        <c:txPr>
          <a:bodyPr/>
          <a:lstStyle/>
          <a:p>
            <a:pPr>
              <a:defRPr sz="900">
                <a:solidFill>
                  <a:srgbClr val="C00000"/>
                </a:solidFill>
              </a:defRPr>
            </a:pPr>
            <a:endParaRPr lang="fr-FR"/>
          </a:p>
        </c:txPr>
        <c:crossAx val="434596272"/>
        <c:crosses val="max"/>
        <c:crossBetween val="between"/>
        <c:majorUnit val="1.0000000000000002E-2"/>
      </c:valAx>
      <c:catAx>
        <c:axId val="434596272"/>
        <c:scaling>
          <c:orientation val="minMax"/>
        </c:scaling>
        <c:delete val="1"/>
        <c:axPos val="b"/>
        <c:numFmt formatCode="General" sourceLinked="1"/>
        <c:majorTickMark val="out"/>
        <c:minorTickMark val="none"/>
        <c:tickLblPos val="nextTo"/>
        <c:crossAx val="434595880"/>
        <c:crosses val="autoZero"/>
        <c:auto val="1"/>
        <c:lblAlgn val="ctr"/>
        <c:lblOffset val="100"/>
        <c:noMultiLvlLbl val="0"/>
      </c:catAx>
    </c:plotArea>
    <c:legend>
      <c:legendPos val="b"/>
      <c:legendEntry>
        <c:idx val="4"/>
        <c:txPr>
          <a:bodyPr/>
          <a:lstStyle/>
          <a:p>
            <a:pPr>
              <a:defRPr sz="800">
                <a:solidFill>
                  <a:srgbClr val="C00000"/>
                </a:solidFill>
              </a:defRPr>
            </a:pPr>
            <a:endParaRPr lang="fr-FR"/>
          </a:p>
        </c:txPr>
      </c:legendEntry>
      <c:layout>
        <c:manualLayout>
          <c:xMode val="edge"/>
          <c:yMode val="edge"/>
          <c:x val="1.0711949300603764E-2"/>
          <c:y val="0.89622803526788952"/>
          <c:w val="0.98254187087517042"/>
          <c:h val="9.5633615355975893E-2"/>
        </c:manualLayout>
      </c:layout>
      <c:overlay val="0"/>
      <c:txPr>
        <a:bodyPr/>
        <a:lstStyle/>
        <a:p>
          <a:pPr>
            <a:defRPr sz="800">
              <a:solidFill>
                <a:schemeClr val="accent1">
                  <a:lumMod val="75000"/>
                </a:schemeClr>
              </a:solidFill>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975241737945395E-2"/>
          <c:y val="0.10550451130534436"/>
          <c:w val="0.80512622445936122"/>
          <c:h val="0.69498068920092215"/>
        </c:manualLayout>
      </c:layout>
      <c:barChart>
        <c:barDir val="col"/>
        <c:grouping val="clustered"/>
        <c:varyColors val="0"/>
        <c:ser>
          <c:idx val="0"/>
          <c:order val="0"/>
          <c:tx>
            <c:strRef>
              <c:f>'TCDC NSA (Charges)'!$A$68</c:f>
              <c:strCache>
                <c:ptCount val="1"/>
                <c:pt idx="0">
                  <c:v>Prestations sociales (yc  prest extra,...)</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dPt>
            <c:idx val="0"/>
            <c:invertIfNegative val="0"/>
            <c:bubble3D val="0"/>
            <c:extLst>
              <c:ext xmlns:c16="http://schemas.microsoft.com/office/drawing/2014/chart" uri="{C3380CC4-5D6E-409C-BE32-E72D297353CC}">
                <c16:uniqueId val="{00000000-D97B-4BE5-B798-1BBEAE169529}"/>
              </c:ext>
            </c:extLst>
          </c:dPt>
          <c:dPt>
            <c:idx val="1"/>
            <c:invertIfNegative val="0"/>
            <c:bubble3D val="0"/>
            <c:extLst>
              <c:ext xmlns:c16="http://schemas.microsoft.com/office/drawing/2014/chart" uri="{C3380CC4-5D6E-409C-BE32-E72D297353CC}">
                <c16:uniqueId val="{00000001-D97B-4BE5-B798-1BBEAE169529}"/>
              </c:ext>
            </c:extLst>
          </c:dPt>
          <c:dPt>
            <c:idx val="2"/>
            <c:invertIfNegative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3-D97B-4BE5-B798-1BBEAE169529}"/>
              </c:ext>
            </c:extLst>
          </c:dPt>
          <c:dPt>
            <c:idx val="3"/>
            <c:invertIfNegative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5-D97B-4BE5-B798-1BBEAE169529}"/>
              </c:ext>
            </c:extLst>
          </c:dPt>
          <c:dPt>
            <c:idx val="4"/>
            <c:invertIfNegative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7-D97B-4BE5-B798-1BBEAE169529}"/>
              </c:ext>
            </c:extLst>
          </c:dPt>
          <c:dPt>
            <c:idx val="5"/>
            <c:invertIfNegative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9-D97B-4BE5-B798-1BBEAE169529}"/>
              </c:ext>
            </c:extLst>
          </c:dPt>
          <c:dPt>
            <c:idx val="6"/>
            <c:invertIfNegative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B-D97B-4BE5-B798-1BBEAE169529}"/>
              </c:ext>
            </c:extLst>
          </c:dPt>
          <c:cat>
            <c:strRef>
              <c:f>RETRAITE!$B$24:$G$24</c:f>
              <c:strCache>
                <c:ptCount val="6"/>
                <c:pt idx="0">
                  <c:v>2024</c:v>
                </c:pt>
                <c:pt idx="1">
                  <c:v>2025(p)</c:v>
                </c:pt>
                <c:pt idx="2">
                  <c:v>2026(p)</c:v>
                </c:pt>
                <c:pt idx="3">
                  <c:v>2027(p)</c:v>
                </c:pt>
                <c:pt idx="4">
                  <c:v>2028(p)</c:v>
                </c:pt>
                <c:pt idx="5">
                  <c:v>2029(p)</c:v>
                </c:pt>
              </c:strCache>
            </c:strRef>
          </c:cat>
          <c:val>
            <c:numRef>
              <c:f>'TCDC NSA (Charges)'!$B$68:$G$68</c:f>
              <c:numCache>
                <c:formatCode>0.0</c:formatCode>
                <c:ptCount val="6"/>
                <c:pt idx="0">
                  <c:v>-2.2261261767632514</c:v>
                </c:pt>
                <c:pt idx="1">
                  <c:v>1.7139064170654001</c:v>
                </c:pt>
                <c:pt idx="2">
                  <c:v>-0.25537757682928769</c:v>
                </c:pt>
                <c:pt idx="3">
                  <c:v>0.26636253062756887</c:v>
                </c:pt>
                <c:pt idx="4">
                  <c:v>0.43830496920819734</c:v>
                </c:pt>
                <c:pt idx="5">
                  <c:v>0.58541498278207782</c:v>
                </c:pt>
              </c:numCache>
            </c:numRef>
          </c:val>
          <c:extLst>
            <c:ext xmlns:c16="http://schemas.microsoft.com/office/drawing/2014/chart" uri="{C3380CC4-5D6E-409C-BE32-E72D297353CC}">
              <c16:uniqueId val="{0000000C-D97B-4BE5-B798-1BBEAE169529}"/>
            </c:ext>
          </c:extLst>
        </c:ser>
        <c:ser>
          <c:idx val="1"/>
          <c:order val="1"/>
          <c:tx>
            <c:strRef>
              <c:f>'TCDC NSA (Charges)'!$A$69</c:f>
              <c:strCache>
                <c:ptCount val="1"/>
                <c:pt idx="0">
                  <c:v>Total charges techniques + diverses</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dPt>
            <c:idx val="2"/>
            <c:invertIfNegative val="0"/>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E-D97B-4BE5-B798-1BBEAE169529}"/>
              </c:ext>
            </c:extLst>
          </c:dPt>
          <c:dPt>
            <c:idx val="3"/>
            <c:invertIfNegative val="0"/>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10-D97B-4BE5-B798-1BBEAE169529}"/>
              </c:ext>
            </c:extLst>
          </c:dPt>
          <c:dPt>
            <c:idx val="4"/>
            <c:invertIfNegative val="0"/>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12-D97B-4BE5-B798-1BBEAE169529}"/>
              </c:ext>
            </c:extLst>
          </c:dPt>
          <c:dPt>
            <c:idx val="5"/>
            <c:invertIfNegative val="0"/>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14-D97B-4BE5-B798-1BBEAE169529}"/>
              </c:ext>
            </c:extLst>
          </c:dPt>
          <c:dPt>
            <c:idx val="6"/>
            <c:invertIfNegative val="0"/>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16-D97B-4BE5-B798-1BBEAE169529}"/>
              </c:ext>
            </c:extLst>
          </c:dPt>
          <c:cat>
            <c:strRef>
              <c:f>RETRAITE!$B$24:$G$24</c:f>
              <c:strCache>
                <c:ptCount val="6"/>
                <c:pt idx="0">
                  <c:v>2024</c:v>
                </c:pt>
                <c:pt idx="1">
                  <c:v>2025(p)</c:v>
                </c:pt>
                <c:pt idx="2">
                  <c:v>2026(p)</c:v>
                </c:pt>
                <c:pt idx="3">
                  <c:v>2027(p)</c:v>
                </c:pt>
                <c:pt idx="4">
                  <c:v>2028(p)</c:v>
                </c:pt>
                <c:pt idx="5">
                  <c:v>2029(p)</c:v>
                </c:pt>
              </c:strCache>
            </c:strRef>
          </c:cat>
          <c:val>
            <c:numRef>
              <c:f>'TCDC NSA (Charges)'!$B$69:$G$69</c:f>
              <c:numCache>
                <c:formatCode>0.0</c:formatCode>
                <c:ptCount val="6"/>
                <c:pt idx="0">
                  <c:v>-5.0489016603974514E-2</c:v>
                </c:pt>
                <c:pt idx="1">
                  <c:v>-7.632617057622311E-2</c:v>
                </c:pt>
                <c:pt idx="2">
                  <c:v>7.4858482002155132E-3</c:v>
                </c:pt>
                <c:pt idx="3">
                  <c:v>3.2513992384999808E-2</c:v>
                </c:pt>
                <c:pt idx="4">
                  <c:v>5.0165296730204041E-2</c:v>
                </c:pt>
                <c:pt idx="5">
                  <c:v>5.7066787222991001E-2</c:v>
                </c:pt>
              </c:numCache>
            </c:numRef>
          </c:val>
          <c:extLst>
            <c:ext xmlns:c16="http://schemas.microsoft.com/office/drawing/2014/chart" uri="{C3380CC4-5D6E-409C-BE32-E72D297353CC}">
              <c16:uniqueId val="{00000017-D97B-4BE5-B798-1BBEAE169529}"/>
            </c:ext>
          </c:extLst>
        </c:ser>
        <c:ser>
          <c:idx val="2"/>
          <c:order val="2"/>
          <c:tx>
            <c:v>Charges financières</c:v>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dPt>
            <c:idx val="2"/>
            <c:invertIfNegative val="0"/>
            <c:bubble3D val="0"/>
            <c:extLst>
              <c:ext xmlns:c16="http://schemas.microsoft.com/office/drawing/2014/chart" uri="{C3380CC4-5D6E-409C-BE32-E72D297353CC}">
                <c16:uniqueId val="{00000019-D97B-4BE5-B798-1BBEAE169529}"/>
              </c:ext>
            </c:extLst>
          </c:dPt>
          <c:dPt>
            <c:idx val="3"/>
            <c:invertIfNegative val="0"/>
            <c:bubble3D val="0"/>
            <c:extLst>
              <c:ext xmlns:c16="http://schemas.microsoft.com/office/drawing/2014/chart" uri="{C3380CC4-5D6E-409C-BE32-E72D297353CC}">
                <c16:uniqueId val="{0000001B-D97B-4BE5-B798-1BBEAE169529}"/>
              </c:ext>
            </c:extLst>
          </c:dPt>
          <c:dPt>
            <c:idx val="4"/>
            <c:invertIfNegative val="0"/>
            <c:bubble3D val="0"/>
            <c:extLst>
              <c:ext xmlns:c16="http://schemas.microsoft.com/office/drawing/2014/chart" uri="{C3380CC4-5D6E-409C-BE32-E72D297353CC}">
                <c16:uniqueId val="{0000001D-D97B-4BE5-B798-1BBEAE169529}"/>
              </c:ext>
            </c:extLst>
          </c:dPt>
          <c:dPt>
            <c:idx val="5"/>
            <c:invertIfNegative val="0"/>
            <c:bubble3D val="0"/>
            <c:extLst>
              <c:ext xmlns:c16="http://schemas.microsoft.com/office/drawing/2014/chart" uri="{C3380CC4-5D6E-409C-BE32-E72D297353CC}">
                <c16:uniqueId val="{0000001F-D97B-4BE5-B798-1BBEAE169529}"/>
              </c:ext>
            </c:extLst>
          </c:dPt>
          <c:dPt>
            <c:idx val="6"/>
            <c:invertIfNegative val="0"/>
            <c:bubble3D val="0"/>
            <c:extLst>
              <c:ext xmlns:c16="http://schemas.microsoft.com/office/drawing/2014/chart" uri="{C3380CC4-5D6E-409C-BE32-E72D297353CC}">
                <c16:uniqueId val="{00000021-D97B-4BE5-B798-1BBEAE169529}"/>
              </c:ext>
            </c:extLst>
          </c:dPt>
          <c:cat>
            <c:strRef>
              <c:f>RETRAITE!$B$24:$G$24</c:f>
              <c:strCache>
                <c:ptCount val="6"/>
                <c:pt idx="0">
                  <c:v>2024</c:v>
                </c:pt>
                <c:pt idx="1">
                  <c:v>2025(p)</c:v>
                </c:pt>
                <c:pt idx="2">
                  <c:v>2026(p)</c:v>
                </c:pt>
                <c:pt idx="3">
                  <c:v>2027(p)</c:v>
                </c:pt>
                <c:pt idx="4">
                  <c:v>2028(p)</c:v>
                </c:pt>
                <c:pt idx="5">
                  <c:v>2029(p)</c:v>
                </c:pt>
              </c:strCache>
            </c:strRef>
          </c:cat>
          <c:val>
            <c:numRef>
              <c:f>'TCDC NSA (Charges)'!$B$70:$G$70</c:f>
              <c:numCache>
                <c:formatCode>0.0</c:formatCode>
                <c:ptCount val="6"/>
                <c:pt idx="0">
                  <c:v>2.5554054756325544E-2</c:v>
                </c:pt>
                <c:pt idx="1">
                  <c:v>-6.0388407815258104E-3</c:v>
                </c:pt>
                <c:pt idx="2">
                  <c:v>-6.2072732019381337E-4</c:v>
                </c:pt>
                <c:pt idx="3">
                  <c:v>-1.2983010840547798E-3</c:v>
                </c:pt>
                <c:pt idx="4">
                  <c:v>3.7386667285794345E-4</c:v>
                </c:pt>
                <c:pt idx="5">
                  <c:v>-2.2600190179259335E-4</c:v>
                </c:pt>
              </c:numCache>
            </c:numRef>
          </c:val>
          <c:extLst>
            <c:ext xmlns:c16="http://schemas.microsoft.com/office/drawing/2014/chart" uri="{C3380CC4-5D6E-409C-BE32-E72D297353CC}">
              <c16:uniqueId val="{00000022-D97B-4BE5-B798-1BBEAE169529}"/>
            </c:ext>
          </c:extLst>
        </c:ser>
        <c:ser>
          <c:idx val="3"/>
          <c:order val="3"/>
          <c:tx>
            <c:v>Charges exceptionnelles</c:v>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dPt>
            <c:idx val="2"/>
            <c:invertIfNegative val="0"/>
            <c:bubble3D val="0"/>
            <c:extLst>
              <c:ext xmlns:c16="http://schemas.microsoft.com/office/drawing/2014/chart" uri="{C3380CC4-5D6E-409C-BE32-E72D297353CC}">
                <c16:uniqueId val="{00000024-D97B-4BE5-B798-1BBEAE169529}"/>
              </c:ext>
            </c:extLst>
          </c:dPt>
          <c:dPt>
            <c:idx val="3"/>
            <c:invertIfNegative val="0"/>
            <c:bubble3D val="0"/>
            <c:extLst>
              <c:ext xmlns:c16="http://schemas.microsoft.com/office/drawing/2014/chart" uri="{C3380CC4-5D6E-409C-BE32-E72D297353CC}">
                <c16:uniqueId val="{00000026-D97B-4BE5-B798-1BBEAE169529}"/>
              </c:ext>
            </c:extLst>
          </c:dPt>
          <c:dPt>
            <c:idx val="4"/>
            <c:invertIfNegative val="0"/>
            <c:bubble3D val="0"/>
            <c:extLst>
              <c:ext xmlns:c16="http://schemas.microsoft.com/office/drawing/2014/chart" uri="{C3380CC4-5D6E-409C-BE32-E72D297353CC}">
                <c16:uniqueId val="{00000028-D97B-4BE5-B798-1BBEAE169529}"/>
              </c:ext>
            </c:extLst>
          </c:dPt>
          <c:dPt>
            <c:idx val="5"/>
            <c:invertIfNegative val="0"/>
            <c:bubble3D val="0"/>
            <c:extLst>
              <c:ext xmlns:c16="http://schemas.microsoft.com/office/drawing/2014/chart" uri="{C3380CC4-5D6E-409C-BE32-E72D297353CC}">
                <c16:uniqueId val="{0000002A-D97B-4BE5-B798-1BBEAE169529}"/>
              </c:ext>
            </c:extLst>
          </c:dPt>
          <c:dPt>
            <c:idx val="6"/>
            <c:invertIfNegative val="0"/>
            <c:bubble3D val="0"/>
            <c:extLst>
              <c:ext xmlns:c16="http://schemas.microsoft.com/office/drawing/2014/chart" uri="{C3380CC4-5D6E-409C-BE32-E72D297353CC}">
                <c16:uniqueId val="{0000002C-D97B-4BE5-B798-1BBEAE169529}"/>
              </c:ext>
            </c:extLst>
          </c:dPt>
          <c:cat>
            <c:strRef>
              <c:f>RETRAITE!$B$24:$G$24</c:f>
              <c:strCache>
                <c:ptCount val="6"/>
                <c:pt idx="0">
                  <c:v>2024</c:v>
                </c:pt>
                <c:pt idx="1">
                  <c:v>2025(p)</c:v>
                </c:pt>
                <c:pt idx="2">
                  <c:v>2026(p)</c:v>
                </c:pt>
                <c:pt idx="3">
                  <c:v>2027(p)</c:v>
                </c:pt>
                <c:pt idx="4">
                  <c:v>2028(p)</c:v>
                </c:pt>
                <c:pt idx="5">
                  <c:v>2029(p)</c:v>
                </c:pt>
              </c:strCache>
            </c:strRef>
          </c:cat>
          <c:val>
            <c:numRef>
              <c:f>'TCDC NSA (Charges)'!$B$71:$G$71</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2D-D97B-4BE5-B798-1BBEAE169529}"/>
            </c:ext>
          </c:extLst>
        </c:ser>
        <c:ser>
          <c:idx val="4"/>
          <c:order val="4"/>
          <c:tx>
            <c:strRef>
              <c:f>'TCDC NSA (Charges)'!$A$72</c:f>
              <c:strCache>
                <c:ptCount val="1"/>
                <c:pt idx="0">
                  <c:v>Dotations aux provisions</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dPt>
            <c:idx val="0"/>
            <c:invertIfNegative val="0"/>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2F-D97B-4BE5-B798-1BBEAE169529}"/>
              </c:ext>
            </c:extLst>
          </c:dPt>
          <c:dPt>
            <c:idx val="2"/>
            <c:invertIfNegative val="0"/>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31-D97B-4BE5-B798-1BBEAE169529}"/>
              </c:ext>
            </c:extLst>
          </c:dPt>
          <c:dPt>
            <c:idx val="3"/>
            <c:invertIfNegative val="0"/>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33-D97B-4BE5-B798-1BBEAE169529}"/>
              </c:ext>
            </c:extLst>
          </c:dPt>
          <c:dPt>
            <c:idx val="4"/>
            <c:invertIfNegative val="0"/>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35-D97B-4BE5-B798-1BBEAE169529}"/>
              </c:ext>
            </c:extLst>
          </c:dPt>
          <c:dPt>
            <c:idx val="5"/>
            <c:invertIfNegative val="0"/>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37-D97B-4BE5-B798-1BBEAE169529}"/>
              </c:ext>
            </c:extLst>
          </c:dPt>
          <c:dPt>
            <c:idx val="6"/>
            <c:invertIfNegative val="0"/>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39-D97B-4BE5-B798-1BBEAE169529}"/>
              </c:ext>
            </c:extLst>
          </c:dPt>
          <c:cat>
            <c:strRef>
              <c:f>RETRAITE!$B$24:$G$24</c:f>
              <c:strCache>
                <c:ptCount val="6"/>
                <c:pt idx="0">
                  <c:v>2024</c:v>
                </c:pt>
                <c:pt idx="1">
                  <c:v>2025(p)</c:v>
                </c:pt>
                <c:pt idx="2">
                  <c:v>2026(p)</c:v>
                </c:pt>
                <c:pt idx="3">
                  <c:v>2027(p)</c:v>
                </c:pt>
                <c:pt idx="4">
                  <c:v>2028(p)</c:v>
                </c:pt>
                <c:pt idx="5">
                  <c:v>2029(p)</c:v>
                </c:pt>
              </c:strCache>
            </c:strRef>
          </c:cat>
          <c:val>
            <c:numRef>
              <c:f>'TCDC NSA (Charges)'!$B$72:$G$72</c:f>
              <c:numCache>
                <c:formatCode>0.0</c:formatCode>
                <c:ptCount val="6"/>
                <c:pt idx="0">
                  <c:v>0.64067546511370843</c:v>
                </c:pt>
                <c:pt idx="1">
                  <c:v>-0.53848600776531552</c:v>
                </c:pt>
                <c:pt idx="2">
                  <c:v>-0.43618908458963079</c:v>
                </c:pt>
                <c:pt idx="3">
                  <c:v>-0.45917836657470656</c:v>
                </c:pt>
                <c:pt idx="4">
                  <c:v>-7.8436110115622168E-2</c:v>
                </c:pt>
                <c:pt idx="5">
                  <c:v>3.7557591371106647E-2</c:v>
                </c:pt>
              </c:numCache>
            </c:numRef>
          </c:val>
          <c:extLst>
            <c:ext xmlns:c16="http://schemas.microsoft.com/office/drawing/2014/chart" uri="{C3380CC4-5D6E-409C-BE32-E72D297353CC}">
              <c16:uniqueId val="{0000003A-D97B-4BE5-B798-1BBEAE169529}"/>
            </c:ext>
          </c:extLst>
        </c:ser>
        <c:ser>
          <c:idx val="6"/>
          <c:order val="5"/>
          <c:tx>
            <c:strRef>
              <c:f>'TCDC NSA (Charges)'!$A$73</c:f>
              <c:strCache>
                <c:ptCount val="1"/>
                <c:pt idx="0">
                  <c:v>Charges de gestion courante</c:v>
                </c:pt>
              </c:strCache>
            </c:strRef>
          </c:tx>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f>RETRAITE!$B$24:$G$24</c:f>
              <c:strCache>
                <c:ptCount val="6"/>
                <c:pt idx="0">
                  <c:v>2024</c:v>
                </c:pt>
                <c:pt idx="1">
                  <c:v>2025(p)</c:v>
                </c:pt>
                <c:pt idx="2">
                  <c:v>2026(p)</c:v>
                </c:pt>
                <c:pt idx="3">
                  <c:v>2027(p)</c:v>
                </c:pt>
                <c:pt idx="4">
                  <c:v>2028(p)</c:v>
                </c:pt>
                <c:pt idx="5">
                  <c:v>2029(p)</c:v>
                </c:pt>
              </c:strCache>
            </c:strRef>
          </c:cat>
          <c:val>
            <c:numRef>
              <c:f>'TCDC NSA (Charges)'!$B$73:$G$73</c:f>
              <c:numCache>
                <c:formatCode>0.0</c:formatCode>
                <c:ptCount val="6"/>
                <c:pt idx="0">
                  <c:v>0.1602137203346071</c:v>
                </c:pt>
                <c:pt idx="1">
                  <c:v>-1.8061728386525616E-2</c:v>
                </c:pt>
                <c:pt idx="2">
                  <c:v>2.7090602683725228E-2</c:v>
                </c:pt>
                <c:pt idx="3">
                  <c:v>2.8478084614820463E-2</c:v>
                </c:pt>
                <c:pt idx="4">
                  <c:v>2.9981122371884637E-2</c:v>
                </c:pt>
                <c:pt idx="5">
                  <c:v>2.0254298735602441E-2</c:v>
                </c:pt>
              </c:numCache>
            </c:numRef>
          </c:val>
          <c:extLst>
            <c:ext xmlns:c16="http://schemas.microsoft.com/office/drawing/2014/chart" uri="{C3380CC4-5D6E-409C-BE32-E72D297353CC}">
              <c16:uniqueId val="{0000003B-D97B-4BE5-B798-1BBEAE169529}"/>
            </c:ext>
          </c:extLst>
        </c:ser>
        <c:dLbls>
          <c:showLegendKey val="0"/>
          <c:showVal val="0"/>
          <c:showCatName val="0"/>
          <c:showSerName val="0"/>
          <c:showPercent val="0"/>
          <c:showBubbleSize val="0"/>
        </c:dLbls>
        <c:gapWidth val="150"/>
        <c:axId val="434597056"/>
        <c:axId val="434590784"/>
      </c:barChart>
      <c:lineChart>
        <c:grouping val="standard"/>
        <c:varyColors val="0"/>
        <c:ser>
          <c:idx val="5"/>
          <c:order val="6"/>
          <c:tx>
            <c:v>Evolution des dépenses totales</c:v>
          </c:tx>
          <c:spPr>
            <a:ln w="31750" cap="rnd">
              <a:solidFill>
                <a:schemeClr val="accent6"/>
              </a:solidFill>
              <a:round/>
            </a:ln>
            <a:effectLst>
              <a:outerShdw blurRad="40000" dist="23000" dir="5400000" rotWithShape="0">
                <a:srgbClr val="000000">
                  <a:alpha val="35000"/>
                </a:srgbClr>
              </a:outerShdw>
            </a:effectLst>
          </c:spPr>
          <c:marker>
            <c:symbol val="circle"/>
            <c:size val="6"/>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dPt>
            <c:idx val="2"/>
            <c:marker>
              <c:symbol val="circle"/>
              <c:size val="6"/>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bubble3D val="0"/>
            <c:spPr>
              <a:ln w="31750" cap="rnd">
                <a:solidFill>
                  <a:schemeClr val="accent6"/>
                </a:solidFill>
                <a:round/>
              </a:ln>
              <a:effectLst>
                <a:outerShdw blurRad="40000" dist="23000" dir="5400000" rotWithShape="0">
                  <a:srgbClr val="000000">
                    <a:alpha val="35000"/>
                  </a:srgbClr>
                </a:outerShdw>
              </a:effectLst>
            </c:spPr>
            <c:extLst>
              <c:ext xmlns:c16="http://schemas.microsoft.com/office/drawing/2014/chart" uri="{C3380CC4-5D6E-409C-BE32-E72D297353CC}">
                <c16:uniqueId val="{0000003D-D97B-4BE5-B798-1BBEAE169529}"/>
              </c:ext>
            </c:extLst>
          </c:dPt>
          <c:dPt>
            <c:idx val="3"/>
            <c:marker>
              <c:symbol val="circle"/>
              <c:size val="6"/>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bubble3D val="0"/>
            <c:spPr>
              <a:ln w="31750" cap="rnd">
                <a:solidFill>
                  <a:schemeClr val="accent6"/>
                </a:solidFill>
                <a:round/>
              </a:ln>
              <a:effectLst>
                <a:outerShdw blurRad="40000" dist="23000" dir="5400000" rotWithShape="0">
                  <a:srgbClr val="000000">
                    <a:alpha val="35000"/>
                  </a:srgbClr>
                </a:outerShdw>
              </a:effectLst>
            </c:spPr>
            <c:extLst>
              <c:ext xmlns:c16="http://schemas.microsoft.com/office/drawing/2014/chart" uri="{C3380CC4-5D6E-409C-BE32-E72D297353CC}">
                <c16:uniqueId val="{0000003F-D97B-4BE5-B798-1BBEAE169529}"/>
              </c:ext>
            </c:extLst>
          </c:dPt>
          <c:dPt>
            <c:idx val="4"/>
            <c:marker>
              <c:symbol val="circle"/>
              <c:size val="6"/>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bubble3D val="0"/>
            <c:spPr>
              <a:ln w="31750" cap="rnd">
                <a:solidFill>
                  <a:schemeClr val="accent6"/>
                </a:solidFill>
                <a:round/>
              </a:ln>
              <a:effectLst>
                <a:outerShdw blurRad="40000" dist="23000" dir="5400000" rotWithShape="0">
                  <a:srgbClr val="000000">
                    <a:alpha val="35000"/>
                  </a:srgbClr>
                </a:outerShdw>
              </a:effectLst>
            </c:spPr>
            <c:extLst>
              <c:ext xmlns:c16="http://schemas.microsoft.com/office/drawing/2014/chart" uri="{C3380CC4-5D6E-409C-BE32-E72D297353CC}">
                <c16:uniqueId val="{00000041-D97B-4BE5-B798-1BBEAE169529}"/>
              </c:ext>
            </c:extLst>
          </c:dPt>
          <c:dPt>
            <c:idx val="5"/>
            <c:marker>
              <c:symbol val="circle"/>
              <c:size val="6"/>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bubble3D val="0"/>
            <c:spPr>
              <a:ln w="31750" cap="rnd">
                <a:solidFill>
                  <a:schemeClr val="accent6"/>
                </a:solidFill>
                <a:round/>
              </a:ln>
              <a:effectLst>
                <a:outerShdw blurRad="40000" dist="23000" dir="5400000" rotWithShape="0">
                  <a:srgbClr val="000000">
                    <a:alpha val="35000"/>
                  </a:srgbClr>
                </a:outerShdw>
              </a:effectLst>
            </c:spPr>
            <c:extLst>
              <c:ext xmlns:c16="http://schemas.microsoft.com/office/drawing/2014/chart" uri="{C3380CC4-5D6E-409C-BE32-E72D297353CC}">
                <c16:uniqueId val="{00000043-D97B-4BE5-B798-1BBEAE169529}"/>
              </c:ext>
            </c:extLst>
          </c:dPt>
          <c:dLbls>
            <c:dLbl>
              <c:idx val="0"/>
              <c:layout>
                <c:manualLayout>
                  <c:x val="-3.691226354940963E-2"/>
                  <c:y val="-9.00500356759910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4-D97B-4BE5-B798-1BBEAE169529}"/>
                </c:ext>
              </c:extLst>
            </c:dLbl>
            <c:dLbl>
              <c:idx val="1"/>
              <c:layout>
                <c:manualLayout>
                  <c:x val="-3.0000003937008392E-2"/>
                  <c:y val="-6.94698354661791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5-D97B-4BE5-B798-1BBEAE169529}"/>
                </c:ext>
              </c:extLst>
            </c:dLbl>
            <c:dLbl>
              <c:idx val="2"/>
              <c:layout>
                <c:manualLayout>
                  <c:x val="-4.0000005249344522E-2"/>
                  <c:y val="5.48446069469834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D-D97B-4BE5-B798-1BBEAE169529}"/>
                </c:ext>
              </c:extLst>
            </c:dLbl>
            <c:dLbl>
              <c:idx val="3"/>
              <c:layout>
                <c:manualLayout>
                  <c:x val="-3.333333770778716E-2"/>
                  <c:y val="4.387568555758677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F-D97B-4BE5-B798-1BBEAE169529}"/>
                </c:ext>
              </c:extLst>
            </c:dLbl>
            <c:dLbl>
              <c:idx val="4"/>
              <c:layout>
                <c:manualLayout>
                  <c:x val="-3.3333337707787097E-2"/>
                  <c:y val="4.38756855575868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1-D97B-4BE5-B798-1BBEAE169529}"/>
                </c:ext>
              </c:extLst>
            </c:dLbl>
            <c:dLbl>
              <c:idx val="5"/>
              <c:layout>
                <c:manualLayout>
                  <c:x val="-4.0000005249344522E-2"/>
                  <c:y val="5.48446069469835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3-D97B-4BE5-B798-1BBEAE169529}"/>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numLit>
              <c:formatCode>General</c:formatCode>
              <c:ptCount val="6"/>
              <c:pt idx="0">
                <c:v>0</c:v>
              </c:pt>
              <c:pt idx="1">
                <c:v>0</c:v>
              </c:pt>
              <c:pt idx="2">
                <c:v>0</c:v>
              </c:pt>
              <c:pt idx="3">
                <c:v>0</c:v>
              </c:pt>
              <c:pt idx="4">
                <c:v>0</c:v>
              </c:pt>
              <c:pt idx="5">
                <c:v>0</c:v>
              </c:pt>
            </c:numLit>
          </c:cat>
          <c:val>
            <c:numRef>
              <c:f>'TCDC NSA (Charges)'!$J$63:$O$63</c:f>
              <c:numCache>
                <c:formatCode>0.0%</c:formatCode>
                <c:ptCount val="6"/>
                <c:pt idx="0">
                  <c:v>-1.5506201156446964E-2</c:v>
                </c:pt>
                <c:pt idx="1">
                  <c:v>1.0014842871639562E-2</c:v>
                </c:pt>
                <c:pt idx="2">
                  <c:v>-6.8657909616939294E-3</c:v>
                </c:pt>
                <c:pt idx="3">
                  <c:v>-1.7409052224016675E-3</c:v>
                </c:pt>
                <c:pt idx="4">
                  <c:v>4.3771772541110199E-3</c:v>
                </c:pt>
                <c:pt idx="5">
                  <c:v>6.9937746391566247E-3</c:v>
                </c:pt>
              </c:numCache>
            </c:numRef>
          </c:val>
          <c:smooth val="0"/>
          <c:extLst>
            <c:ext xmlns:c16="http://schemas.microsoft.com/office/drawing/2014/chart" uri="{C3380CC4-5D6E-409C-BE32-E72D297353CC}">
              <c16:uniqueId val="{00000046-D97B-4BE5-B798-1BBEAE169529}"/>
            </c:ext>
          </c:extLst>
        </c:ser>
        <c:dLbls>
          <c:showLegendKey val="0"/>
          <c:showVal val="0"/>
          <c:showCatName val="0"/>
          <c:showSerName val="0"/>
          <c:showPercent val="0"/>
          <c:showBubbleSize val="0"/>
        </c:dLbls>
        <c:marker val="1"/>
        <c:smooth val="0"/>
        <c:axId val="434596664"/>
        <c:axId val="434591960"/>
      </c:lineChart>
      <c:catAx>
        <c:axId val="434597056"/>
        <c:scaling>
          <c:orientation val="minMax"/>
        </c:scaling>
        <c:delete val="0"/>
        <c:axPos val="b"/>
        <c:numFmt formatCode="General" sourceLinked="1"/>
        <c:majorTickMark val="none"/>
        <c:minorTickMark val="none"/>
        <c:tickLblPos val="high"/>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crossAx val="434590784"/>
        <c:crosses val="autoZero"/>
        <c:auto val="1"/>
        <c:lblAlgn val="ctr"/>
        <c:lblOffset val="100"/>
        <c:noMultiLvlLbl val="0"/>
      </c:catAx>
      <c:valAx>
        <c:axId val="434590784"/>
        <c:scaling>
          <c:orientation val="minMax"/>
          <c:max val="2"/>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fr-FR"/>
                  <a:t>Contribution à l'évolution (en points)</a:t>
                </a:r>
              </a:p>
            </c:rich>
          </c:tx>
          <c:layout>
            <c:manualLayout>
              <c:xMode val="edge"/>
              <c:yMode val="edge"/>
              <c:x val="9.5774593768233399E-3"/>
              <c:y val="0.17896656688335444"/>
            </c:manualLayout>
          </c:layout>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fr-FR"/>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crossAx val="434597056"/>
        <c:crosses val="autoZero"/>
        <c:crossBetween val="between"/>
        <c:majorUnit val="1"/>
      </c:valAx>
      <c:valAx>
        <c:axId val="434591960"/>
        <c:scaling>
          <c:orientation val="minMax"/>
          <c:max val="2.0000000000000004E-2"/>
          <c:min val="-2.0000000000000004E-2"/>
        </c:scaling>
        <c:delete val="0"/>
        <c:axPos val="r"/>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fr-FR"/>
                  <a:t>Evolution en %</a:t>
                </a:r>
              </a:p>
            </c:rich>
          </c:tx>
          <c:layout>
            <c:manualLayout>
              <c:xMode val="edge"/>
              <c:yMode val="edge"/>
              <c:x val="0.95191922577733379"/>
              <c:y val="0.32291934787524929"/>
            </c:manualLayout>
          </c:layout>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fr-FR"/>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crossAx val="434596664"/>
        <c:crosses val="max"/>
        <c:crossBetween val="between"/>
        <c:majorUnit val="1.0000000000000002E-2"/>
      </c:valAx>
      <c:catAx>
        <c:axId val="434596664"/>
        <c:scaling>
          <c:orientation val="minMax"/>
        </c:scaling>
        <c:delete val="1"/>
        <c:axPos val="b"/>
        <c:numFmt formatCode="General" sourceLinked="1"/>
        <c:majorTickMark val="none"/>
        <c:minorTickMark val="none"/>
        <c:tickLblPos val="nextTo"/>
        <c:crossAx val="434591960"/>
        <c:crosses val="autoZero"/>
        <c:auto val="1"/>
        <c:lblAlgn val="ctr"/>
        <c:lblOffset val="100"/>
        <c:noMultiLvlLbl val="0"/>
      </c:catAx>
      <c:spPr>
        <a:noFill/>
        <a:ln>
          <a:noFill/>
        </a:ln>
        <a:effectLst/>
      </c:spPr>
    </c:plotArea>
    <c:legend>
      <c:legendPos val="b"/>
      <c:legendEntry>
        <c:idx val="6"/>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legendEntry>
      <c:layout>
        <c:manualLayout>
          <c:xMode val="edge"/>
          <c:yMode val="edge"/>
          <c:x val="7.2876185029675827E-2"/>
          <c:y val="0.83038817106512985"/>
          <c:w val="0.82703455843203011"/>
          <c:h val="0.1629414559218337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32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dk1">
            <a:lumMod val="75000"/>
            <a:lumOff val="25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dk1">
            <a:lumMod val="75000"/>
            <a:lumOff val="25000"/>
          </a:schemeClr>
        </a:solidFill>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3.xml><?xml version="1.0" encoding="utf-8"?>
<cs:chartStyle xmlns:cs="http://schemas.microsoft.com/office/drawing/2012/chartStyle" xmlns:a="http://schemas.openxmlformats.org/drawingml/2006/main" id="32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dk1">
            <a:lumMod val="75000"/>
            <a:lumOff val="25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dk1">
            <a:lumMod val="75000"/>
            <a:lumOff val="25000"/>
          </a:schemeClr>
        </a:solidFill>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32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dk1">
            <a:lumMod val="75000"/>
            <a:lumOff val="25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dk1">
            <a:lumMod val="75000"/>
            <a:lumOff val="25000"/>
          </a:schemeClr>
        </a:solidFill>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5.xml><?xml version="1.0" encoding="utf-8"?>
<cs:chartStyle xmlns:cs="http://schemas.microsoft.com/office/drawing/2012/chartStyle" xmlns:a="http://schemas.openxmlformats.org/drawingml/2006/main" id="32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dk1">
            <a:lumMod val="75000"/>
            <a:lumOff val="25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dk1">
            <a:lumMod val="75000"/>
            <a:lumOff val="25000"/>
          </a:schemeClr>
        </a:solidFill>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6.xml><?xml version="1.0" encoding="utf-8"?>
<cs:chartStyle xmlns:cs="http://schemas.microsoft.com/office/drawing/2012/chartStyle" xmlns:a="http://schemas.openxmlformats.org/drawingml/2006/main" id="32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dk1">
            <a:lumMod val="75000"/>
            <a:lumOff val="25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dk1">
            <a:lumMod val="75000"/>
            <a:lumOff val="25000"/>
          </a:schemeClr>
        </a:solidFill>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7.xml><?xml version="1.0" encoding="utf-8"?>
<cs:chartStyle xmlns:cs="http://schemas.microsoft.com/office/drawing/2012/chartStyle" xmlns:a="http://schemas.openxmlformats.org/drawingml/2006/main" id="32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dk1">
            <a:lumMod val="75000"/>
            <a:lumOff val="25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dk1">
            <a:lumMod val="75000"/>
            <a:lumOff val="25000"/>
          </a:schemeClr>
        </a:solidFill>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8.xml><?xml version="1.0" encoding="utf-8"?>
<cs:chartStyle xmlns:cs="http://schemas.microsoft.com/office/drawing/2012/chartStyle" xmlns:a="http://schemas.openxmlformats.org/drawingml/2006/main" id="302">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4.xml.rels><?xml version="1.0" encoding="UTF-8" standalone="yes"?>
<Relationships xmlns="http://schemas.openxmlformats.org/package/2006/relationships"><Relationship Id="rId1" Type="http://schemas.openxmlformats.org/officeDocument/2006/relationships/chart" Target="../charts/chart9.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0</xdr:col>
      <xdr:colOff>1345406</xdr:colOff>
      <xdr:row>1</xdr:row>
      <xdr:rowOff>116682</xdr:rowOff>
    </xdr:from>
    <xdr:to>
      <xdr:col>5</xdr:col>
      <xdr:colOff>666748</xdr:colOff>
      <xdr:row>3</xdr:row>
      <xdr:rowOff>11907</xdr:rowOff>
    </xdr:to>
    <xdr:sp macro="" textlink="">
      <xdr:nvSpPr>
        <xdr:cNvPr id="2" name="ZoneTexte 1">
          <a:extLst>
            <a:ext uri="{FF2B5EF4-FFF2-40B4-BE49-F238E27FC236}">
              <a16:creationId xmlns:a16="http://schemas.microsoft.com/office/drawing/2014/main" id="{943A6932-A571-4BC5-BE43-86A7D11978D2}"/>
            </a:ext>
          </a:extLst>
        </xdr:cNvPr>
        <xdr:cNvSpPr txBox="1"/>
      </xdr:nvSpPr>
      <xdr:spPr>
        <a:xfrm>
          <a:off x="1345406" y="283370"/>
          <a:ext cx="4869655" cy="228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2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Tendances</a:t>
          </a:r>
          <a:r>
            <a:rPr lang="fr-FR" sz="1200" b="0" cap="none" spc="0" baseline="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 prévisionnelles démographiques pour la période 2025 - 2029</a:t>
          </a:r>
          <a:endParaRPr lang="fr-FR" sz="12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endParaRPr>
        </a:p>
      </xdr:txBody>
    </xdr:sp>
    <xdr:clientData/>
  </xdr:twoCellAnchor>
  <xdr:twoCellAnchor>
    <xdr:from>
      <xdr:col>0</xdr:col>
      <xdr:colOff>822123</xdr:colOff>
      <xdr:row>6</xdr:row>
      <xdr:rowOff>102395</xdr:rowOff>
    </xdr:from>
    <xdr:to>
      <xdr:col>1</xdr:col>
      <xdr:colOff>256411</xdr:colOff>
      <xdr:row>17</xdr:row>
      <xdr:rowOff>1552</xdr:rowOff>
    </xdr:to>
    <xdr:sp macro="" textlink="">
      <xdr:nvSpPr>
        <xdr:cNvPr id="8" name="Flèche : bas 4">
          <a:extLst>
            <a:ext uri="{FF2B5EF4-FFF2-40B4-BE49-F238E27FC236}">
              <a16:creationId xmlns:a16="http://schemas.microsoft.com/office/drawing/2014/main" id="{7F0137BC-10CF-496B-9F89-A29D6E143822}"/>
            </a:ext>
          </a:extLst>
        </xdr:cNvPr>
        <xdr:cNvSpPr txBox="1"/>
      </xdr:nvSpPr>
      <xdr:spPr>
        <a:xfrm>
          <a:off x="822123" y="1073945"/>
          <a:ext cx="1082113" cy="2175632"/>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buNone/>
          </a:pPr>
          <a:endParaRPr lang="fr-FR" sz="1400" b="1" kern="1200"/>
        </a:p>
        <a:p>
          <a:pPr marL="0" lvl="0" indent="0" algn="ctr" defTabSz="533400">
            <a:lnSpc>
              <a:spcPct val="90000"/>
            </a:lnSpc>
            <a:spcBef>
              <a:spcPct val="0"/>
            </a:spcBef>
            <a:spcAft>
              <a:spcPct val="35000"/>
            </a:spcAft>
            <a:buNone/>
          </a:pPr>
          <a:endParaRPr lang="fr-FR" sz="1400" b="1" kern="1200"/>
        </a:p>
        <a:p>
          <a:pPr marL="0" lvl="0" indent="0" algn="ctr" defTabSz="533400">
            <a:lnSpc>
              <a:spcPct val="90000"/>
            </a:lnSpc>
            <a:spcBef>
              <a:spcPct val="0"/>
            </a:spcBef>
            <a:spcAft>
              <a:spcPct val="35000"/>
            </a:spcAft>
            <a:buNone/>
          </a:pPr>
          <a:endParaRPr lang="fr-FR" sz="1400" b="1" kern="1200"/>
        </a:p>
        <a:p>
          <a:pPr marL="0" lvl="0" indent="0" algn="ctr" defTabSz="533400">
            <a:lnSpc>
              <a:spcPct val="90000"/>
            </a:lnSpc>
            <a:spcBef>
              <a:spcPct val="0"/>
            </a:spcBef>
            <a:spcAft>
              <a:spcPct val="35000"/>
            </a:spcAft>
            <a:buNone/>
          </a:pPr>
          <a:endParaRPr lang="fr-FR" sz="1400" b="1" kern="1200"/>
        </a:p>
        <a:p>
          <a:pPr marL="0" lvl="0" indent="0" algn="ctr" defTabSz="533400">
            <a:lnSpc>
              <a:spcPct val="90000"/>
            </a:lnSpc>
            <a:spcBef>
              <a:spcPct val="0"/>
            </a:spcBef>
            <a:spcAft>
              <a:spcPct val="35000"/>
            </a:spcAft>
            <a:buNone/>
          </a:pPr>
          <a:endParaRPr lang="fr-FR" sz="1400" b="1" kern="1200"/>
        </a:p>
        <a:p>
          <a:pPr marL="0" lvl="0" indent="0" algn="ctr" defTabSz="533400">
            <a:lnSpc>
              <a:spcPct val="90000"/>
            </a:lnSpc>
            <a:spcBef>
              <a:spcPct val="0"/>
            </a:spcBef>
            <a:spcAft>
              <a:spcPct val="35000"/>
            </a:spcAft>
            <a:buNone/>
          </a:pPr>
          <a:r>
            <a:rPr lang="fr-FR" sz="1400" b="1" kern="1200"/>
            <a:t>Personnes protégées en maladie</a:t>
          </a:r>
        </a:p>
        <a:p>
          <a:pPr marL="0" lvl="0" indent="0" algn="ctr" defTabSz="533400">
            <a:lnSpc>
              <a:spcPct val="90000"/>
            </a:lnSpc>
            <a:spcBef>
              <a:spcPct val="0"/>
            </a:spcBef>
            <a:spcAft>
              <a:spcPct val="35000"/>
            </a:spcAft>
            <a:buNone/>
          </a:pPr>
          <a:r>
            <a:rPr lang="fr-FR" sz="1400" b="1" kern="1200"/>
            <a:t>-</a:t>
          </a:r>
          <a:r>
            <a:rPr lang="fr-FR" sz="1400" b="1" kern="1200" baseline="0"/>
            <a:t> 2,4 %</a:t>
          </a:r>
          <a:r>
            <a:rPr lang="fr-FR" sz="1400" b="1" kern="1200"/>
            <a:t> </a:t>
          </a:r>
        </a:p>
      </xdr:txBody>
    </xdr:sp>
    <xdr:clientData/>
  </xdr:twoCellAnchor>
  <xdr:twoCellAnchor>
    <xdr:from>
      <xdr:col>8</xdr:col>
      <xdr:colOff>0</xdr:colOff>
      <xdr:row>4</xdr:row>
      <xdr:rowOff>0</xdr:rowOff>
    </xdr:from>
    <xdr:to>
      <xdr:col>15</xdr:col>
      <xdr:colOff>610658</xdr:colOff>
      <xdr:row>11</xdr:row>
      <xdr:rowOff>43392</xdr:rowOff>
    </xdr:to>
    <xdr:sp macro="" textlink="">
      <xdr:nvSpPr>
        <xdr:cNvPr id="24" name="Rectangle : coins arrondis 23">
          <a:extLst>
            <a:ext uri="{FF2B5EF4-FFF2-40B4-BE49-F238E27FC236}">
              <a16:creationId xmlns:a16="http://schemas.microsoft.com/office/drawing/2014/main" id="{B9DF2063-354D-4955-9508-0E8A0D790D04}"/>
            </a:ext>
          </a:extLst>
        </xdr:cNvPr>
        <xdr:cNvSpPr/>
      </xdr:nvSpPr>
      <xdr:spPr>
        <a:xfrm>
          <a:off x="7848600" y="647700"/>
          <a:ext cx="5944658" cy="1176867"/>
        </a:xfrm>
        <a:prstGeom prst="roundRect">
          <a:avLst>
            <a:gd name="adj" fmla="val 10000"/>
          </a:avLst>
        </a:prstGeom>
        <a:noFill/>
        <a:ln>
          <a:noFill/>
        </a:ln>
      </xdr:spPr>
      <xdr:style>
        <a:lnRef idx="1">
          <a:schemeClr val="dk2">
            <a:alpha val="90000"/>
            <a:tint val="40000"/>
            <a:hueOff val="0"/>
            <a:satOff val="0"/>
            <a:lumOff val="0"/>
            <a:alphaOff val="0"/>
          </a:schemeClr>
        </a:lnRef>
        <a:fillRef idx="1">
          <a:schemeClr val="dk2">
            <a:alpha val="90000"/>
            <a:tint val="40000"/>
            <a:hueOff val="0"/>
            <a:satOff val="0"/>
            <a:lumOff val="0"/>
            <a:alphaOff val="0"/>
          </a:schemeClr>
        </a:fillRef>
        <a:effectRef idx="2">
          <a:schemeClr val="dk2">
            <a:alpha val="90000"/>
            <a:tint val="40000"/>
            <a:hueOff val="0"/>
            <a:satOff val="0"/>
            <a:lumOff val="0"/>
            <a:alphaOff val="0"/>
          </a:schemeClr>
        </a:effectRef>
        <a:fontRef idx="minor">
          <a:schemeClr val="dk1">
            <a:hueOff val="0"/>
            <a:satOff val="0"/>
            <a:lumOff val="0"/>
            <a:alphaOff val="0"/>
          </a:schemeClr>
        </a:fontRef>
      </xdr:style>
      <xdr:txBody>
        <a:bodyPr/>
        <a:lstStyle/>
        <a:p>
          <a:endParaRPr lang="fr-FR"/>
        </a:p>
      </xdr:txBody>
    </xdr:sp>
    <xdr:clientData/>
  </xdr:twoCellAnchor>
  <xdr:twoCellAnchor>
    <xdr:from>
      <xdr:col>9</xdr:col>
      <xdr:colOff>97366</xdr:colOff>
      <xdr:row>4</xdr:row>
      <xdr:rowOff>67734</xdr:rowOff>
    </xdr:from>
    <xdr:to>
      <xdr:col>15</xdr:col>
      <xdr:colOff>436032</xdr:colOff>
      <xdr:row>10</xdr:row>
      <xdr:rowOff>133351</xdr:rowOff>
    </xdr:to>
    <xdr:sp macro="" textlink="">
      <xdr:nvSpPr>
        <xdr:cNvPr id="25" name="ZoneTexte 24">
          <a:extLst>
            <a:ext uri="{FF2B5EF4-FFF2-40B4-BE49-F238E27FC236}">
              <a16:creationId xmlns:a16="http://schemas.microsoft.com/office/drawing/2014/main" id="{BF1ECE27-4A52-4900-A5DC-D8CAF25C6CE1}"/>
            </a:ext>
          </a:extLst>
        </xdr:cNvPr>
        <xdr:cNvSpPr txBox="1"/>
      </xdr:nvSpPr>
      <xdr:spPr>
        <a:xfrm>
          <a:off x="8707966" y="715434"/>
          <a:ext cx="4910666" cy="10371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fr-FR" sz="1100" i="1">
              <a:solidFill>
                <a:schemeClr val="dk1"/>
              </a:solidFill>
              <a:effectLst/>
              <a:latin typeface="+mn-lt"/>
              <a:ea typeface="+mn-ea"/>
              <a:cs typeface="+mn-cs"/>
            </a:rPr>
            <a:t>Les données financières présentées ci-dessous sont celles retenues par la Commission des comptes de la Sécurité sociale d'octobre 2025. Elles n’intègrent pas les mesures prévues dans la loi de financement de la Sécurité sociale (LFSS) pour 2026. Elles peuvent différer parfois de manière significative des prévisions réalisées par la MSA à l’été 2025.</a:t>
          </a:r>
          <a:endParaRPr lang="fr-FR" sz="1100">
            <a:solidFill>
              <a:schemeClr val="dk1"/>
            </a:solidFill>
            <a:effectLst/>
            <a:latin typeface="+mn-lt"/>
            <a:ea typeface="+mn-ea"/>
            <a:cs typeface="+mn-cs"/>
          </a:endParaRPr>
        </a:p>
        <a:p>
          <a:pPr algn="l"/>
          <a:endParaRPr lang="fr-FR" sz="1100"/>
        </a:p>
      </xdr:txBody>
    </xdr:sp>
    <xdr:clientData/>
  </xdr:twoCellAnchor>
  <xdr:twoCellAnchor>
    <xdr:from>
      <xdr:col>8</xdr:col>
      <xdr:colOff>125941</xdr:colOff>
      <xdr:row>11</xdr:row>
      <xdr:rowOff>67733</xdr:rowOff>
    </xdr:from>
    <xdr:to>
      <xdr:col>11</xdr:col>
      <xdr:colOff>733425</xdr:colOff>
      <xdr:row>19</xdr:row>
      <xdr:rowOff>95249</xdr:rowOff>
    </xdr:to>
    <xdr:sp macro="" textlink="">
      <xdr:nvSpPr>
        <xdr:cNvPr id="29" name="Rectangle : avec coins arrondis en haut 4">
          <a:extLst>
            <a:ext uri="{FF2B5EF4-FFF2-40B4-BE49-F238E27FC236}">
              <a16:creationId xmlns:a16="http://schemas.microsoft.com/office/drawing/2014/main" id="{078F43DF-22E4-4C0D-8459-B0F7AABD8D0F}"/>
            </a:ext>
          </a:extLst>
        </xdr:cNvPr>
        <xdr:cNvSpPr txBox="1"/>
      </xdr:nvSpPr>
      <xdr:spPr>
        <a:xfrm>
          <a:off x="7974541" y="1848908"/>
          <a:ext cx="2893484" cy="2065866"/>
        </a:xfrm>
        <a:prstGeom prst="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spcFirstLastPara="0" vert="horz" wrap="square" lIns="128016" tIns="128016" rIns="128016" bIns="128016" numCol="1" spcCol="1270" anchor="t" anchorCtr="0">
          <a:noAutofit/>
        </a:bodyPr>
        <a:lstStyle/>
        <a:p>
          <a:pPr marL="0" lvl="0" indent="0" algn="ctr" defTabSz="800100">
            <a:lnSpc>
              <a:spcPct val="90000"/>
            </a:lnSpc>
            <a:spcBef>
              <a:spcPct val="0"/>
            </a:spcBef>
            <a:spcAft>
              <a:spcPct val="35000"/>
            </a:spcAft>
            <a:buNone/>
          </a:pPr>
          <a:r>
            <a:rPr lang="fr-FR" sz="1400" b="1" kern="1200">
              <a:solidFill>
                <a:schemeClr val="tx2"/>
              </a:solidFill>
            </a:rPr>
            <a:t>Dépenses prévisionnelles 2025</a:t>
          </a:r>
        </a:p>
        <a:p>
          <a:pPr marL="0" lvl="0" indent="0" algn="ctr" defTabSz="800100">
            <a:lnSpc>
              <a:spcPct val="90000"/>
            </a:lnSpc>
            <a:spcBef>
              <a:spcPct val="0"/>
            </a:spcBef>
            <a:spcAft>
              <a:spcPct val="35000"/>
            </a:spcAft>
            <a:buNone/>
          </a:pPr>
          <a:r>
            <a:rPr lang="fr-FR" sz="1400" b="1" kern="1200">
              <a:solidFill>
                <a:schemeClr val="tx1"/>
              </a:solidFill>
              <a:effectLst>
                <a:innerShdw blurRad="63500" dist="50800" dir="18900000">
                  <a:prstClr val="black">
                    <a:alpha val="50000"/>
                  </a:prstClr>
                </a:innerShdw>
              </a:effectLst>
            </a:rPr>
            <a:t>16,5 milliards d'€ (+ 1,0 %)</a:t>
          </a:r>
          <a:endParaRPr lang="fr-FR" sz="1100" b="1" kern="1200">
            <a:solidFill>
              <a:schemeClr val="tx1"/>
            </a:solidFill>
            <a:effectLst>
              <a:innerShdw blurRad="63500" dist="50800" dir="18900000">
                <a:prstClr val="black">
                  <a:alpha val="50000"/>
                </a:prstClr>
              </a:innerShdw>
            </a:effectLst>
          </a:endParaRPr>
        </a:p>
        <a:p>
          <a:pPr marL="0" lvl="0" indent="0" algn="ctr" defTabSz="800100">
            <a:lnSpc>
              <a:spcPct val="90000"/>
            </a:lnSpc>
            <a:spcBef>
              <a:spcPct val="0"/>
            </a:spcBef>
            <a:spcAft>
              <a:spcPct val="35000"/>
            </a:spcAft>
            <a:buNone/>
          </a:pPr>
          <a:r>
            <a:rPr lang="fr-FR" sz="1100" b="1" kern="1200">
              <a:solidFill>
                <a:schemeClr val="tx2"/>
              </a:solidFill>
              <a:effectLst>
                <a:innerShdw blurRad="63500" dist="50800" dir="18900000">
                  <a:prstClr val="black">
                    <a:alpha val="50000"/>
                  </a:prstClr>
                </a:innerShdw>
              </a:effectLst>
            </a:rPr>
            <a:t>Rythme annuel moyen (2025</a:t>
          </a:r>
          <a:r>
            <a:rPr lang="fr-FR" sz="1100" b="1" kern="1200" baseline="0">
              <a:solidFill>
                <a:schemeClr val="tx2"/>
              </a:solidFill>
              <a:effectLst>
                <a:innerShdw blurRad="63500" dist="50800" dir="18900000">
                  <a:prstClr val="black">
                    <a:alpha val="50000"/>
                  </a:prstClr>
                </a:innerShdw>
              </a:effectLst>
            </a:rPr>
            <a:t> - 2029</a:t>
          </a:r>
          <a:r>
            <a:rPr lang="fr-FR" sz="1100" b="1" kern="1200">
              <a:solidFill>
                <a:schemeClr val="tx2"/>
              </a:solidFill>
              <a:effectLst>
                <a:innerShdw blurRad="63500" dist="50800" dir="18900000">
                  <a:prstClr val="black">
                    <a:alpha val="50000"/>
                  </a:prstClr>
                </a:innerShdw>
              </a:effectLst>
            </a:rPr>
            <a:t>)</a:t>
          </a:r>
          <a:r>
            <a:rPr lang="fr-FR" sz="1100" b="1" kern="1200" baseline="0">
              <a:solidFill>
                <a:schemeClr val="tx2"/>
              </a:solidFill>
              <a:effectLst>
                <a:innerShdw blurRad="63500" dist="50800" dir="18900000">
                  <a:prstClr val="black">
                    <a:alpha val="50000"/>
                  </a:prstClr>
                </a:innerShdw>
              </a:effectLst>
            </a:rPr>
            <a:t> : + 0,1 %</a:t>
          </a:r>
          <a:endParaRPr lang="fr-FR" sz="1400" b="1" kern="1200">
            <a:solidFill>
              <a:schemeClr val="tx2"/>
            </a:solidFill>
            <a:effectLst>
              <a:innerShdw blurRad="63500" dist="50800" dir="18900000">
                <a:prstClr val="black">
                  <a:alpha val="50000"/>
                </a:prstClr>
              </a:innerShdw>
            </a:effectLst>
          </a:endParaRPr>
        </a:p>
        <a:p>
          <a:pPr marL="0" lvl="0" indent="0" algn="l" defTabSz="800100">
            <a:lnSpc>
              <a:spcPct val="90000"/>
            </a:lnSpc>
            <a:spcBef>
              <a:spcPct val="0"/>
            </a:spcBef>
            <a:spcAft>
              <a:spcPct val="35000"/>
            </a:spcAft>
            <a:buNone/>
          </a:pPr>
          <a:r>
            <a:rPr lang="fr-FR" sz="1100" b="1" kern="1200">
              <a:solidFill>
                <a:schemeClr val="bg1"/>
              </a:solidFill>
            </a:rPr>
            <a:t>  &gt;  Prestations légales : + 2,0 %</a:t>
          </a:r>
        </a:p>
        <a:p>
          <a:pPr marL="0" lvl="0" indent="0" algn="l" defTabSz="800100">
            <a:lnSpc>
              <a:spcPct val="90000"/>
            </a:lnSpc>
            <a:spcBef>
              <a:spcPct val="0"/>
            </a:spcBef>
            <a:spcAft>
              <a:spcPct val="35000"/>
            </a:spcAft>
            <a:buNone/>
          </a:pPr>
          <a:r>
            <a:rPr lang="fr-FR" sz="1100" b="1" kern="1200">
              <a:solidFill>
                <a:schemeClr val="bg1"/>
              </a:solidFill>
            </a:rPr>
            <a:t>  &gt;  Charges techniques : -</a:t>
          </a:r>
          <a:r>
            <a:rPr lang="fr-FR" sz="1100" b="1" kern="1200" baseline="0">
              <a:solidFill>
                <a:schemeClr val="bg1"/>
              </a:solidFill>
            </a:rPr>
            <a:t> 3,4 </a:t>
          </a:r>
          <a:r>
            <a:rPr lang="fr-FR" sz="1100" b="1" kern="1200">
              <a:solidFill>
                <a:schemeClr val="bg1"/>
              </a:solidFill>
            </a:rPr>
            <a:t>% </a:t>
          </a:r>
        </a:p>
        <a:p>
          <a:pPr marL="0" marR="0" lvl="0" indent="0" algn="l" defTabSz="800100" eaLnBrk="1" fontAlgn="auto" latinLnBrk="0" hangingPunct="1">
            <a:lnSpc>
              <a:spcPct val="90000"/>
            </a:lnSpc>
            <a:spcBef>
              <a:spcPct val="0"/>
            </a:spcBef>
            <a:spcAft>
              <a:spcPct val="35000"/>
            </a:spcAft>
            <a:buClrTx/>
            <a:buSzTx/>
            <a:buFontTx/>
            <a:buNone/>
            <a:tabLst/>
            <a:defRPr/>
          </a:pPr>
          <a:r>
            <a:rPr lang="fr-FR" sz="1100" b="1">
              <a:solidFill>
                <a:schemeClr val="bg1"/>
              </a:solidFill>
              <a:effectLst/>
              <a:latin typeface="+mn-lt"/>
              <a:ea typeface="+mn-ea"/>
              <a:cs typeface="+mn-cs"/>
            </a:rPr>
            <a:t>  &gt;  Dotations aux provisions : -</a:t>
          </a:r>
          <a:r>
            <a:rPr lang="fr-FR" sz="1100" b="1" baseline="0">
              <a:solidFill>
                <a:schemeClr val="bg1"/>
              </a:solidFill>
              <a:effectLst/>
              <a:latin typeface="+mn-lt"/>
              <a:ea typeface="+mn-ea"/>
              <a:cs typeface="+mn-cs"/>
            </a:rPr>
            <a:t> 8,1 </a:t>
          </a:r>
          <a:r>
            <a:rPr lang="fr-FR" sz="1100" b="1">
              <a:solidFill>
                <a:schemeClr val="bg1"/>
              </a:solidFill>
              <a:effectLst/>
              <a:latin typeface="+mn-lt"/>
              <a:ea typeface="+mn-ea"/>
              <a:cs typeface="+mn-cs"/>
            </a:rPr>
            <a:t>% </a:t>
          </a:r>
          <a:endParaRPr lang="fr-FR" b="1">
            <a:solidFill>
              <a:schemeClr val="bg1"/>
            </a:solidFill>
            <a:effectLst/>
          </a:endParaRPr>
        </a:p>
        <a:p>
          <a:pPr marL="0" marR="0" lvl="0" indent="0" algn="l" defTabSz="800100" eaLnBrk="1" fontAlgn="auto" latinLnBrk="0" hangingPunct="1">
            <a:lnSpc>
              <a:spcPct val="90000"/>
            </a:lnSpc>
            <a:spcBef>
              <a:spcPct val="0"/>
            </a:spcBef>
            <a:spcAft>
              <a:spcPct val="35000"/>
            </a:spcAft>
            <a:buClrTx/>
            <a:buSzTx/>
            <a:buFontTx/>
            <a:buNone/>
            <a:tabLst/>
            <a:defRPr/>
          </a:pPr>
          <a:r>
            <a:rPr lang="fr-FR" sz="1100" b="1">
              <a:solidFill>
                <a:schemeClr val="bg1"/>
              </a:solidFill>
              <a:effectLst/>
              <a:latin typeface="+mn-lt"/>
              <a:ea typeface="+mn-ea"/>
              <a:cs typeface="+mn-cs"/>
            </a:rPr>
            <a:t>  &gt;  Charges de gestion courante : -</a:t>
          </a:r>
          <a:r>
            <a:rPr lang="fr-FR" sz="1100" b="1" baseline="0">
              <a:solidFill>
                <a:schemeClr val="bg1"/>
              </a:solidFill>
              <a:effectLst/>
              <a:latin typeface="+mn-lt"/>
              <a:ea typeface="+mn-ea"/>
              <a:cs typeface="+mn-cs"/>
            </a:rPr>
            <a:t> 0,6 </a:t>
          </a:r>
          <a:r>
            <a:rPr lang="fr-FR" sz="1100" b="1">
              <a:solidFill>
                <a:schemeClr val="bg1"/>
              </a:solidFill>
              <a:effectLst/>
              <a:latin typeface="+mn-lt"/>
              <a:ea typeface="+mn-ea"/>
              <a:cs typeface="+mn-cs"/>
            </a:rPr>
            <a:t>% </a:t>
          </a:r>
          <a:endParaRPr lang="fr-FR">
            <a:solidFill>
              <a:schemeClr val="bg1"/>
            </a:solidFill>
            <a:effectLst/>
          </a:endParaRPr>
        </a:p>
        <a:p>
          <a:pPr marL="0" lvl="0" indent="0" algn="l" defTabSz="800100">
            <a:lnSpc>
              <a:spcPct val="90000"/>
            </a:lnSpc>
            <a:spcBef>
              <a:spcPct val="0"/>
            </a:spcBef>
            <a:spcAft>
              <a:spcPct val="35000"/>
            </a:spcAft>
            <a:buNone/>
          </a:pPr>
          <a:endParaRPr lang="fr-FR" sz="1100" kern="1200"/>
        </a:p>
        <a:p>
          <a:pPr marL="0" lvl="0" indent="0" algn="l" defTabSz="800100">
            <a:lnSpc>
              <a:spcPct val="90000"/>
            </a:lnSpc>
            <a:spcBef>
              <a:spcPct val="0"/>
            </a:spcBef>
            <a:spcAft>
              <a:spcPct val="35000"/>
            </a:spcAft>
            <a:buNone/>
          </a:pPr>
          <a:r>
            <a:rPr lang="fr-FR" sz="1100" kern="1200"/>
            <a:t>    </a:t>
          </a:r>
        </a:p>
      </xdr:txBody>
    </xdr:sp>
    <xdr:clientData/>
  </xdr:twoCellAnchor>
  <xdr:twoCellAnchor editAs="oneCell">
    <xdr:from>
      <xdr:col>8</xdr:col>
      <xdr:colOff>57151</xdr:colOff>
      <xdr:row>5</xdr:row>
      <xdr:rowOff>9524</xdr:rowOff>
    </xdr:from>
    <xdr:to>
      <xdr:col>9</xdr:col>
      <xdr:colOff>125258</xdr:colOff>
      <xdr:row>9</xdr:row>
      <xdr:rowOff>113783</xdr:rowOff>
    </xdr:to>
    <xdr:pic>
      <xdr:nvPicPr>
        <xdr:cNvPr id="3" name="Image 2">
          <a:extLst>
            <a:ext uri="{FF2B5EF4-FFF2-40B4-BE49-F238E27FC236}">
              <a16:creationId xmlns:a16="http://schemas.microsoft.com/office/drawing/2014/main" id="{9C5648E8-6518-4377-BB20-75604E616F8D}"/>
            </a:ext>
          </a:extLst>
        </xdr:cNvPr>
        <xdr:cNvPicPr>
          <a:picLocks noChangeAspect="1"/>
        </xdr:cNvPicPr>
      </xdr:nvPicPr>
      <xdr:blipFill>
        <a:blip xmlns:r="http://schemas.openxmlformats.org/officeDocument/2006/relationships" r:embed="rId1"/>
        <a:stretch>
          <a:fillRect/>
        </a:stretch>
      </xdr:blipFill>
      <xdr:spPr>
        <a:xfrm>
          <a:off x="7905751" y="819149"/>
          <a:ext cx="830107" cy="751959"/>
        </a:xfrm>
        <a:prstGeom prst="rect">
          <a:avLst/>
        </a:prstGeom>
      </xdr:spPr>
    </xdr:pic>
    <xdr:clientData/>
  </xdr:twoCellAnchor>
  <xdr:twoCellAnchor>
    <xdr:from>
      <xdr:col>11</xdr:col>
      <xdr:colOff>752475</xdr:colOff>
      <xdr:row>11</xdr:row>
      <xdr:rowOff>66675</xdr:rowOff>
    </xdr:from>
    <xdr:to>
      <xdr:col>15</xdr:col>
      <xdr:colOff>527798</xdr:colOff>
      <xdr:row>19</xdr:row>
      <xdr:rowOff>95249</xdr:rowOff>
    </xdr:to>
    <xdr:sp macro="" textlink="">
      <xdr:nvSpPr>
        <xdr:cNvPr id="33" name="Rectangle : avec coins arrondis en haut 4">
          <a:extLst>
            <a:ext uri="{FF2B5EF4-FFF2-40B4-BE49-F238E27FC236}">
              <a16:creationId xmlns:a16="http://schemas.microsoft.com/office/drawing/2014/main" id="{7CED7C01-2A99-4260-9241-1421BC693A77}"/>
            </a:ext>
          </a:extLst>
        </xdr:cNvPr>
        <xdr:cNvSpPr txBox="1"/>
      </xdr:nvSpPr>
      <xdr:spPr>
        <a:xfrm>
          <a:off x="10872788" y="1900238"/>
          <a:ext cx="2823323" cy="2076449"/>
        </a:xfrm>
        <a:prstGeom prst="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spcFirstLastPara="0" vert="horz" wrap="square" lIns="128016" tIns="128016" rIns="128016" bIns="128016" numCol="1" spcCol="1270" anchor="t" anchorCtr="0">
          <a:noAutofit/>
        </a:bodyPr>
        <a:lstStyle/>
        <a:p>
          <a:pPr marL="0" lvl="0" indent="0" algn="l" defTabSz="800100">
            <a:lnSpc>
              <a:spcPct val="90000"/>
            </a:lnSpc>
            <a:spcBef>
              <a:spcPct val="0"/>
            </a:spcBef>
            <a:spcAft>
              <a:spcPct val="35000"/>
            </a:spcAft>
            <a:buNone/>
          </a:pPr>
          <a:r>
            <a:rPr lang="fr-FR" sz="1100" kern="1200"/>
            <a:t>     </a:t>
          </a:r>
        </a:p>
      </xdr:txBody>
    </xdr:sp>
    <xdr:clientData/>
  </xdr:twoCellAnchor>
  <xdr:twoCellAnchor>
    <xdr:from>
      <xdr:col>11</xdr:col>
      <xdr:colOff>752474</xdr:colOff>
      <xdr:row>11</xdr:row>
      <xdr:rowOff>57150</xdr:rowOff>
    </xdr:from>
    <xdr:to>
      <xdr:col>15</xdr:col>
      <xdr:colOff>628649</xdr:colOff>
      <xdr:row>19</xdr:row>
      <xdr:rowOff>47625</xdr:rowOff>
    </xdr:to>
    <xdr:sp macro="" textlink="">
      <xdr:nvSpPr>
        <xdr:cNvPr id="34" name="Rectangle : avec coins arrondis en haut 4">
          <a:extLst>
            <a:ext uri="{FF2B5EF4-FFF2-40B4-BE49-F238E27FC236}">
              <a16:creationId xmlns:a16="http://schemas.microsoft.com/office/drawing/2014/main" id="{7CE3F1EE-161D-4A83-B2C6-8D99A432865F}"/>
            </a:ext>
          </a:extLst>
        </xdr:cNvPr>
        <xdr:cNvSpPr txBox="1"/>
      </xdr:nvSpPr>
      <xdr:spPr>
        <a:xfrm>
          <a:off x="10887074" y="1838325"/>
          <a:ext cx="2924175" cy="2028825"/>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128016" tIns="128016" rIns="128016" bIns="128016" numCol="1" spcCol="1270" anchor="t" anchorCtr="0">
          <a:noAutofit/>
        </a:bodyPr>
        <a:lstStyle/>
        <a:p>
          <a:pPr marL="0" lvl="0" indent="0" algn="ctr" defTabSz="800100">
            <a:lnSpc>
              <a:spcPct val="90000"/>
            </a:lnSpc>
            <a:spcBef>
              <a:spcPct val="0"/>
            </a:spcBef>
            <a:spcAft>
              <a:spcPct val="35000"/>
            </a:spcAft>
            <a:buNone/>
          </a:pPr>
          <a:r>
            <a:rPr lang="fr-FR" sz="1400" b="1" kern="1200">
              <a:solidFill>
                <a:schemeClr val="tx2"/>
              </a:solidFill>
              <a:latin typeface="Calibri" panose="020F0502020204030204"/>
              <a:ea typeface="+mn-ea"/>
              <a:cs typeface="+mn-cs"/>
            </a:rPr>
            <a:t>Recette</a:t>
          </a:r>
          <a:r>
            <a:rPr lang="fr-FR" sz="1400" b="1" kern="1200">
              <a:solidFill>
                <a:schemeClr val="tx2"/>
              </a:solidFill>
            </a:rPr>
            <a:t>s prévisionnelles</a:t>
          </a:r>
          <a:r>
            <a:rPr lang="fr-FR" sz="1400" b="1" kern="1200" baseline="0">
              <a:solidFill>
                <a:schemeClr val="tx2"/>
              </a:solidFill>
            </a:rPr>
            <a:t> 2025</a:t>
          </a:r>
          <a:endParaRPr lang="fr-FR" sz="1400" b="1" kern="1200">
            <a:solidFill>
              <a:schemeClr val="tx2"/>
            </a:solidFill>
          </a:endParaRPr>
        </a:p>
        <a:p>
          <a:pPr marL="0" lvl="0" indent="0" algn="ctr" defTabSz="800100">
            <a:lnSpc>
              <a:spcPct val="90000"/>
            </a:lnSpc>
            <a:spcBef>
              <a:spcPct val="0"/>
            </a:spcBef>
            <a:spcAft>
              <a:spcPct val="35000"/>
            </a:spcAft>
            <a:buNone/>
          </a:pPr>
          <a:r>
            <a:rPr lang="fr-FR" sz="1400" b="1" kern="1200">
              <a:solidFill>
                <a:schemeClr val="tx1"/>
              </a:solidFill>
              <a:effectLst>
                <a:innerShdw blurRad="63500" dist="50800" dir="18900000">
                  <a:prstClr val="black">
                    <a:alpha val="50000"/>
                  </a:prstClr>
                </a:innerShdw>
              </a:effectLst>
              <a:latin typeface="Calibri" panose="020F0502020204030204"/>
              <a:ea typeface="+mn-ea"/>
              <a:cs typeface="+mn-cs"/>
            </a:rPr>
            <a:t>16,8 milliards d'€ (+ 1,8 %)</a:t>
          </a:r>
        </a:p>
        <a:p>
          <a:pPr marL="0" lvl="0" indent="0" algn="l" defTabSz="800100">
            <a:lnSpc>
              <a:spcPct val="90000"/>
            </a:lnSpc>
            <a:spcBef>
              <a:spcPct val="0"/>
            </a:spcBef>
            <a:spcAft>
              <a:spcPct val="35000"/>
            </a:spcAft>
            <a:buNone/>
          </a:pPr>
          <a:r>
            <a:rPr lang="fr-FR" sz="1100" b="1" kern="1200">
              <a:solidFill>
                <a:schemeClr val="tx2"/>
              </a:solidFill>
              <a:effectLst>
                <a:innerShdw blurRad="63500" dist="50800" dir="18900000">
                  <a:prstClr val="black">
                    <a:alpha val="50000"/>
                  </a:prstClr>
                </a:innerShdw>
              </a:effectLst>
              <a:latin typeface="Calibri" panose="020F0502020204030204"/>
              <a:ea typeface="+mn-ea"/>
              <a:cs typeface="+mn-cs"/>
            </a:rPr>
            <a:t>Rythme annuel moyen (2025 </a:t>
          </a:r>
          <a:r>
            <a:rPr lang="fr-FR" sz="1100" b="1" kern="1200" baseline="0">
              <a:solidFill>
                <a:schemeClr val="tx2"/>
              </a:solidFill>
              <a:effectLst>
                <a:innerShdw blurRad="63500" dist="50800" dir="18900000">
                  <a:prstClr val="black">
                    <a:alpha val="50000"/>
                  </a:prstClr>
                </a:innerShdw>
              </a:effectLst>
              <a:latin typeface="Calibri" panose="020F0502020204030204"/>
              <a:ea typeface="+mn-ea"/>
              <a:cs typeface="+mn-cs"/>
            </a:rPr>
            <a:t>- 2029)</a:t>
          </a:r>
          <a:r>
            <a:rPr lang="fr-FR" sz="1100" b="1" kern="1200">
              <a:solidFill>
                <a:schemeClr val="tx2"/>
              </a:solidFill>
              <a:effectLst>
                <a:innerShdw blurRad="63500" dist="50800" dir="18900000">
                  <a:prstClr val="black">
                    <a:alpha val="50000"/>
                  </a:prstClr>
                </a:innerShdw>
              </a:effectLst>
              <a:latin typeface="Calibri" panose="020F0502020204030204"/>
              <a:ea typeface="+mn-ea"/>
              <a:cs typeface="+mn-cs"/>
            </a:rPr>
            <a:t>:  + 0,2 %</a:t>
          </a:r>
          <a:endParaRPr lang="fr-FR" sz="1100" b="1" kern="1200">
            <a:solidFill>
              <a:schemeClr val="tx2"/>
            </a:solidFill>
            <a:effectLst/>
            <a:latin typeface="+mn-lt"/>
            <a:ea typeface="+mn-ea"/>
            <a:cs typeface="+mn-cs"/>
          </a:endParaRPr>
        </a:p>
        <a:p>
          <a:pPr marL="0" lvl="0" indent="0" algn="l" defTabSz="800100">
            <a:lnSpc>
              <a:spcPct val="90000"/>
            </a:lnSpc>
            <a:spcBef>
              <a:spcPct val="0"/>
            </a:spcBef>
            <a:spcAft>
              <a:spcPct val="35000"/>
            </a:spcAft>
            <a:buNone/>
          </a:pPr>
          <a:r>
            <a:rPr lang="fr-FR" sz="1100" b="1" kern="1200">
              <a:solidFill>
                <a:schemeClr val="bg1"/>
              </a:solidFill>
            </a:rPr>
            <a:t> &gt; Cotisations</a:t>
          </a:r>
          <a:r>
            <a:rPr lang="fr-FR" sz="1100" b="1" kern="1200" baseline="0">
              <a:solidFill>
                <a:schemeClr val="bg1"/>
              </a:solidFill>
            </a:rPr>
            <a:t> sociales </a:t>
          </a:r>
          <a:r>
            <a:rPr lang="fr-FR" sz="1100" b="1" kern="1200">
              <a:solidFill>
                <a:schemeClr val="bg1"/>
              </a:solidFill>
            </a:rPr>
            <a:t>: - 0,5 %</a:t>
          </a:r>
        </a:p>
        <a:p>
          <a:pPr marL="0" lvl="0" indent="0" algn="l" defTabSz="800100">
            <a:lnSpc>
              <a:spcPct val="90000"/>
            </a:lnSpc>
            <a:spcBef>
              <a:spcPct val="0"/>
            </a:spcBef>
            <a:spcAft>
              <a:spcPct val="35000"/>
            </a:spcAft>
            <a:buNone/>
          </a:pPr>
          <a:r>
            <a:rPr lang="fr-FR" sz="1100" b="1" kern="1200">
              <a:solidFill>
                <a:schemeClr val="bg1"/>
              </a:solidFill>
            </a:rPr>
            <a:t> &gt; CSG : - 0,3 % </a:t>
          </a:r>
        </a:p>
        <a:p>
          <a:pPr marL="0" marR="0" lvl="0" indent="0" algn="l" defTabSz="800100" eaLnBrk="1" fontAlgn="auto" latinLnBrk="0" hangingPunct="1">
            <a:lnSpc>
              <a:spcPct val="90000"/>
            </a:lnSpc>
            <a:spcBef>
              <a:spcPct val="0"/>
            </a:spcBef>
            <a:spcAft>
              <a:spcPct val="35000"/>
            </a:spcAft>
            <a:buClrTx/>
            <a:buSzTx/>
            <a:buFontTx/>
            <a:buNone/>
            <a:tabLst/>
            <a:defRPr/>
          </a:pPr>
          <a:r>
            <a:rPr lang="fr-FR" sz="1100" b="1">
              <a:solidFill>
                <a:schemeClr val="bg1"/>
              </a:solidFill>
              <a:effectLst/>
              <a:latin typeface="+mn-lt"/>
              <a:ea typeface="+mn-ea"/>
              <a:cs typeface="+mn-cs"/>
            </a:rPr>
            <a:t> &gt; ITAF : + 8,2 %</a:t>
          </a:r>
          <a:endParaRPr lang="fr-FR" sz="1100" b="1" kern="1200">
            <a:solidFill>
              <a:schemeClr val="bg1"/>
            </a:solidFill>
          </a:endParaRPr>
        </a:p>
        <a:p>
          <a:pPr marL="0" lvl="0" indent="0" algn="l" defTabSz="800100">
            <a:lnSpc>
              <a:spcPct val="90000"/>
            </a:lnSpc>
            <a:spcBef>
              <a:spcPct val="0"/>
            </a:spcBef>
            <a:spcAft>
              <a:spcPct val="35000"/>
            </a:spcAft>
            <a:buNone/>
          </a:pPr>
          <a:r>
            <a:rPr lang="fr-FR" sz="1100" b="1" kern="1200">
              <a:solidFill>
                <a:schemeClr val="bg1"/>
              </a:solidFill>
            </a:rPr>
            <a:t> &gt;</a:t>
          </a:r>
          <a:r>
            <a:rPr lang="fr-FR" sz="1100" b="1" kern="1200" baseline="0">
              <a:solidFill>
                <a:schemeClr val="bg1"/>
              </a:solidFill>
            </a:rPr>
            <a:t> </a:t>
          </a:r>
          <a:r>
            <a:rPr lang="fr-FR" sz="1100" b="1" kern="1200">
              <a:solidFill>
                <a:schemeClr val="bg1"/>
              </a:solidFill>
            </a:rPr>
            <a:t> Part compensation démographique sur     les recettes : 15,9</a:t>
          </a:r>
          <a:r>
            <a:rPr lang="fr-FR" sz="1100" b="1" kern="1200" baseline="0">
              <a:solidFill>
                <a:schemeClr val="bg1"/>
              </a:solidFill>
            </a:rPr>
            <a:t> </a:t>
          </a:r>
          <a:r>
            <a:rPr lang="fr-FR" sz="1100" b="1" kern="1200">
              <a:solidFill>
                <a:schemeClr val="bg1"/>
              </a:solidFill>
            </a:rPr>
            <a:t>% </a:t>
          </a:r>
          <a:endParaRPr lang="fr-FR" sz="1000" b="1" kern="1200">
            <a:solidFill>
              <a:schemeClr val="bg1"/>
            </a:solidFill>
          </a:endParaRPr>
        </a:p>
      </xdr:txBody>
    </xdr:sp>
    <xdr:clientData/>
  </xdr:twoCellAnchor>
  <xdr:twoCellAnchor>
    <xdr:from>
      <xdr:col>8</xdr:col>
      <xdr:colOff>628650</xdr:colOff>
      <xdr:row>1</xdr:row>
      <xdr:rowOff>38100</xdr:rowOff>
    </xdr:from>
    <xdr:to>
      <xdr:col>14</xdr:col>
      <xdr:colOff>706967</xdr:colOff>
      <xdr:row>2</xdr:row>
      <xdr:rowOff>130174</xdr:rowOff>
    </xdr:to>
    <xdr:sp macro="" textlink="">
      <xdr:nvSpPr>
        <xdr:cNvPr id="26" name="ZoneTexte 25">
          <a:extLst>
            <a:ext uri="{FF2B5EF4-FFF2-40B4-BE49-F238E27FC236}">
              <a16:creationId xmlns:a16="http://schemas.microsoft.com/office/drawing/2014/main" id="{D323D6EE-35EF-4B22-91BF-04F3D2275F06}"/>
            </a:ext>
          </a:extLst>
        </xdr:cNvPr>
        <xdr:cNvSpPr txBox="1"/>
      </xdr:nvSpPr>
      <xdr:spPr>
        <a:xfrm>
          <a:off x="8477250" y="200025"/>
          <a:ext cx="4650317" cy="2539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2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Tendances</a:t>
          </a:r>
          <a:r>
            <a:rPr lang="fr-FR" sz="1200" b="0" cap="none" spc="0" baseline="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 prévisionnelles financières pour la période 2025 - 2029</a:t>
          </a:r>
          <a:endParaRPr lang="fr-FR" sz="12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endParaRPr>
        </a:p>
      </xdr:txBody>
    </xdr:sp>
    <xdr:clientData/>
  </xdr:twoCellAnchor>
  <xdr:twoCellAnchor editAs="oneCell">
    <xdr:from>
      <xdr:col>2</xdr:col>
      <xdr:colOff>130969</xdr:colOff>
      <xdr:row>7</xdr:row>
      <xdr:rowOff>71437</xdr:rowOff>
    </xdr:from>
    <xdr:to>
      <xdr:col>3</xdr:col>
      <xdr:colOff>485246</xdr:colOff>
      <xdr:row>15</xdr:row>
      <xdr:rowOff>12700</xdr:rowOff>
    </xdr:to>
    <xdr:pic>
      <xdr:nvPicPr>
        <xdr:cNvPr id="27" name="Image 26">
          <a:extLst>
            <a:ext uri="{FF2B5EF4-FFF2-40B4-BE49-F238E27FC236}">
              <a16:creationId xmlns:a16="http://schemas.microsoft.com/office/drawing/2014/main" id="{1F8EFAC7-ADDC-401B-89D3-ABBD93D685FD}"/>
            </a:ext>
          </a:extLst>
        </xdr:cNvPr>
        <xdr:cNvPicPr/>
      </xdr:nvPicPr>
      <xdr:blipFill>
        <a:blip xmlns:r="http://schemas.openxmlformats.org/officeDocument/2006/relationships" r:embed="rId2"/>
        <a:stretch>
          <a:fillRect/>
        </a:stretch>
      </xdr:blipFill>
      <xdr:spPr>
        <a:xfrm>
          <a:off x="2531269" y="1204912"/>
          <a:ext cx="2002102" cy="1484313"/>
        </a:xfrm>
        <a:prstGeom prst="rect">
          <a:avLst/>
        </a:prstGeom>
      </xdr:spPr>
    </xdr:pic>
    <xdr:clientData/>
  </xdr:twoCellAnchor>
  <xdr:twoCellAnchor>
    <xdr:from>
      <xdr:col>3</xdr:col>
      <xdr:colOff>402430</xdr:colOff>
      <xdr:row>4</xdr:row>
      <xdr:rowOff>97632</xdr:rowOff>
    </xdr:from>
    <xdr:to>
      <xdr:col>6</xdr:col>
      <xdr:colOff>92868</xdr:colOff>
      <xdr:row>11</xdr:row>
      <xdr:rowOff>69057</xdr:rowOff>
    </xdr:to>
    <xdr:sp macro="" textlink="">
      <xdr:nvSpPr>
        <xdr:cNvPr id="28" name="Flèche : bas 4">
          <a:extLst>
            <a:ext uri="{FF2B5EF4-FFF2-40B4-BE49-F238E27FC236}">
              <a16:creationId xmlns:a16="http://schemas.microsoft.com/office/drawing/2014/main" id="{B5E10554-7D54-4620-AEF5-CCF970E48EC9}"/>
            </a:ext>
          </a:extLst>
        </xdr:cNvPr>
        <xdr:cNvSpPr txBox="1"/>
      </xdr:nvSpPr>
      <xdr:spPr>
        <a:xfrm>
          <a:off x="4450555" y="745332"/>
          <a:ext cx="1966913" cy="1104900"/>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45720" tIns="45720" rIns="45720" bIns="45720" numCol="1" spcCol="1270" anchor="ctr" anchorCtr="0">
          <a:noAutofit/>
        </a:bodyPr>
        <a:lstStyle/>
        <a:p>
          <a:pPr marL="0" marR="0" lvl="0" indent="0" algn="ctr" defTabSz="533400" eaLnBrk="1" fontAlgn="auto" latinLnBrk="0" hangingPunct="1">
            <a:lnSpc>
              <a:spcPct val="90000"/>
            </a:lnSpc>
            <a:spcBef>
              <a:spcPct val="0"/>
            </a:spcBef>
            <a:spcAft>
              <a:spcPct val="35000"/>
            </a:spcAft>
            <a:buClrTx/>
            <a:buSzTx/>
            <a:buFontTx/>
            <a:buNone/>
            <a:tabLst/>
            <a:defRPr/>
          </a:pPr>
          <a:r>
            <a:rPr lang="fr-FR" sz="2400" b="1" kern="1200">
              <a:solidFill>
                <a:schemeClr val="accent6">
                  <a:lumMod val="50000"/>
                </a:schemeClr>
              </a:solidFill>
            </a:rPr>
            <a:t>- 0,8 %</a:t>
          </a:r>
        </a:p>
        <a:p>
          <a:pPr marL="0" lvl="0" indent="0" algn="ctr" defTabSz="533400">
            <a:lnSpc>
              <a:spcPct val="90000"/>
            </a:lnSpc>
            <a:spcBef>
              <a:spcPct val="0"/>
            </a:spcBef>
            <a:spcAft>
              <a:spcPct val="35000"/>
            </a:spcAft>
            <a:buNone/>
          </a:pPr>
          <a:r>
            <a:rPr lang="fr-FR" sz="1400" b="1" kern="1200">
              <a:solidFill>
                <a:schemeClr val="accent6">
                  <a:lumMod val="50000"/>
                </a:schemeClr>
              </a:solidFill>
            </a:rPr>
            <a:t>Familles bénéficiaires</a:t>
          </a:r>
          <a:r>
            <a:rPr lang="fr-FR" sz="1400" b="1" kern="1200" baseline="0">
              <a:solidFill>
                <a:schemeClr val="accent6">
                  <a:lumMod val="50000"/>
                </a:schemeClr>
              </a:solidFill>
            </a:rPr>
            <a:t> de prestations familiales</a:t>
          </a:r>
          <a:endParaRPr lang="fr-FR" sz="1400" b="1" kern="1200">
            <a:solidFill>
              <a:schemeClr val="accent6">
                <a:lumMod val="50000"/>
              </a:schemeClr>
            </a:solidFill>
          </a:endParaRPr>
        </a:p>
      </xdr:txBody>
    </xdr:sp>
    <xdr:clientData/>
  </xdr:twoCellAnchor>
  <xdr:twoCellAnchor>
    <xdr:from>
      <xdr:col>3</xdr:col>
      <xdr:colOff>178594</xdr:colOff>
      <xdr:row>13</xdr:row>
      <xdr:rowOff>57150</xdr:rowOff>
    </xdr:from>
    <xdr:to>
      <xdr:col>5</xdr:col>
      <xdr:colOff>397668</xdr:colOff>
      <xdr:row>17</xdr:row>
      <xdr:rowOff>14288</xdr:rowOff>
    </xdr:to>
    <xdr:sp macro="" textlink="">
      <xdr:nvSpPr>
        <xdr:cNvPr id="30" name="Flèche : bas 4">
          <a:extLst>
            <a:ext uri="{FF2B5EF4-FFF2-40B4-BE49-F238E27FC236}">
              <a16:creationId xmlns:a16="http://schemas.microsoft.com/office/drawing/2014/main" id="{9C01C889-9055-4236-9C58-3A543A002028}"/>
            </a:ext>
          </a:extLst>
        </xdr:cNvPr>
        <xdr:cNvSpPr txBox="1"/>
      </xdr:nvSpPr>
      <xdr:spPr>
        <a:xfrm>
          <a:off x="4226719" y="2162175"/>
          <a:ext cx="1733549" cy="110013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45720" tIns="45720" rIns="45720" bIns="45720" numCol="1" spcCol="1270" anchor="ctr" anchorCtr="0">
          <a:noAutofit/>
        </a:bodyPr>
        <a:lstStyle/>
        <a:p>
          <a:pPr marL="0" marR="0" lvl="0" indent="0" algn="ctr" defTabSz="533400" eaLnBrk="1" fontAlgn="auto" latinLnBrk="0" hangingPunct="1">
            <a:lnSpc>
              <a:spcPct val="90000"/>
            </a:lnSpc>
            <a:spcBef>
              <a:spcPct val="0"/>
            </a:spcBef>
            <a:spcAft>
              <a:spcPct val="35000"/>
            </a:spcAft>
            <a:buClrTx/>
            <a:buSzTx/>
            <a:buFontTx/>
            <a:buNone/>
            <a:tabLst/>
            <a:defRPr/>
          </a:pPr>
          <a:r>
            <a:rPr lang="fr-FR" sz="2400" b="1" kern="1200">
              <a:solidFill>
                <a:srgbClr val="CC6600"/>
              </a:solidFill>
            </a:rPr>
            <a:t>- 3,0 %</a:t>
          </a:r>
        </a:p>
        <a:p>
          <a:pPr marL="0" lvl="0" indent="0" algn="ctr" defTabSz="533400">
            <a:lnSpc>
              <a:spcPct val="90000"/>
            </a:lnSpc>
            <a:spcBef>
              <a:spcPct val="0"/>
            </a:spcBef>
            <a:spcAft>
              <a:spcPct val="35000"/>
            </a:spcAft>
            <a:buNone/>
          </a:pPr>
          <a:r>
            <a:rPr lang="fr-FR" sz="1400" b="1" kern="1200">
              <a:solidFill>
                <a:srgbClr val="CC6600"/>
              </a:solidFill>
            </a:rPr>
            <a:t>Bénéficiaires d'un avantage retraite</a:t>
          </a:r>
        </a:p>
      </xdr:txBody>
    </xdr:sp>
    <xdr:clientData/>
  </xdr:twoCellAnchor>
  <xdr:twoCellAnchor>
    <xdr:from>
      <xdr:col>0</xdr:col>
      <xdr:colOff>973932</xdr:colOff>
      <xdr:row>13</xdr:row>
      <xdr:rowOff>104776</xdr:rowOff>
    </xdr:from>
    <xdr:to>
      <xdr:col>2</xdr:col>
      <xdr:colOff>301362</xdr:colOff>
      <xdr:row>17</xdr:row>
      <xdr:rowOff>61914</xdr:rowOff>
    </xdr:to>
    <xdr:sp macro="" textlink="">
      <xdr:nvSpPr>
        <xdr:cNvPr id="31" name="Flèche : bas 4">
          <a:extLst>
            <a:ext uri="{FF2B5EF4-FFF2-40B4-BE49-F238E27FC236}">
              <a16:creationId xmlns:a16="http://schemas.microsoft.com/office/drawing/2014/main" id="{2F4A462E-61E8-4913-810C-3B568AAF732E}"/>
            </a:ext>
          </a:extLst>
        </xdr:cNvPr>
        <xdr:cNvSpPr txBox="1"/>
      </xdr:nvSpPr>
      <xdr:spPr>
        <a:xfrm>
          <a:off x="973932" y="2209801"/>
          <a:ext cx="1727730" cy="110013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45720" tIns="45720" rIns="45720" bIns="45720" numCol="1" spcCol="1270" anchor="ctr" anchorCtr="0">
          <a:noAutofit/>
        </a:bodyPr>
        <a:lstStyle/>
        <a:p>
          <a:pPr marL="0" marR="0" lvl="0" indent="0" algn="ctr" defTabSz="533400" eaLnBrk="1" fontAlgn="auto" latinLnBrk="0" hangingPunct="1">
            <a:lnSpc>
              <a:spcPct val="90000"/>
            </a:lnSpc>
            <a:spcBef>
              <a:spcPct val="0"/>
            </a:spcBef>
            <a:spcAft>
              <a:spcPct val="35000"/>
            </a:spcAft>
            <a:buClrTx/>
            <a:buSzTx/>
            <a:buFontTx/>
            <a:buNone/>
            <a:tabLst/>
            <a:defRPr/>
          </a:pPr>
          <a:r>
            <a:rPr lang="fr-FR" sz="2400" b="1" kern="1200">
              <a:solidFill>
                <a:schemeClr val="accent3">
                  <a:lumMod val="75000"/>
                </a:schemeClr>
              </a:solidFill>
            </a:rPr>
            <a:t>- 3,1 %</a:t>
          </a:r>
        </a:p>
        <a:p>
          <a:pPr marL="0" lvl="0" indent="0" algn="ctr" defTabSz="533400">
            <a:lnSpc>
              <a:spcPct val="90000"/>
            </a:lnSpc>
            <a:spcBef>
              <a:spcPct val="0"/>
            </a:spcBef>
            <a:spcAft>
              <a:spcPct val="35000"/>
            </a:spcAft>
            <a:buNone/>
          </a:pPr>
          <a:r>
            <a:rPr lang="fr-FR" sz="1400" b="1" kern="1200">
              <a:solidFill>
                <a:schemeClr val="accent3">
                  <a:lumMod val="75000"/>
                </a:schemeClr>
              </a:solidFill>
            </a:rPr>
            <a:t>personnes protégées en maladie</a:t>
          </a:r>
        </a:p>
      </xdr:txBody>
    </xdr:sp>
    <xdr:clientData/>
  </xdr:twoCellAnchor>
  <xdr:twoCellAnchor>
    <xdr:from>
      <xdr:col>0</xdr:col>
      <xdr:colOff>1319212</xdr:colOff>
      <xdr:row>4</xdr:row>
      <xdr:rowOff>133350</xdr:rowOff>
    </xdr:from>
    <xdr:to>
      <xdr:col>2</xdr:col>
      <xdr:colOff>277548</xdr:colOff>
      <xdr:row>11</xdr:row>
      <xdr:rowOff>100012</xdr:rowOff>
    </xdr:to>
    <xdr:sp macro="" textlink="">
      <xdr:nvSpPr>
        <xdr:cNvPr id="32" name="Flèche : bas 4">
          <a:extLst>
            <a:ext uri="{FF2B5EF4-FFF2-40B4-BE49-F238E27FC236}">
              <a16:creationId xmlns:a16="http://schemas.microsoft.com/office/drawing/2014/main" id="{C882E8B7-16B0-4591-BCCA-DF980B975870}"/>
            </a:ext>
          </a:extLst>
        </xdr:cNvPr>
        <xdr:cNvSpPr txBox="1"/>
      </xdr:nvSpPr>
      <xdr:spPr>
        <a:xfrm>
          <a:off x="1319212" y="781050"/>
          <a:ext cx="1358636" cy="1100137"/>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45720" tIns="45720" rIns="45720" bIns="45720" numCol="1" spcCol="1270" anchor="ctr" anchorCtr="0">
          <a:noAutofit/>
        </a:bodyPr>
        <a:lstStyle/>
        <a:p>
          <a:pPr marL="0" marR="0" lvl="0" indent="0" algn="ctr" defTabSz="533400" eaLnBrk="1" fontAlgn="auto" latinLnBrk="0" hangingPunct="1">
            <a:lnSpc>
              <a:spcPct val="90000"/>
            </a:lnSpc>
            <a:spcBef>
              <a:spcPct val="0"/>
            </a:spcBef>
            <a:spcAft>
              <a:spcPct val="35000"/>
            </a:spcAft>
            <a:buClrTx/>
            <a:buSzTx/>
            <a:buFontTx/>
            <a:buNone/>
            <a:tabLst/>
            <a:defRPr/>
          </a:pPr>
          <a:r>
            <a:rPr lang="fr-FR" sz="2400" b="1" kern="1200">
              <a:solidFill>
                <a:srgbClr val="006600"/>
              </a:solidFill>
            </a:rPr>
            <a:t>- 1,5 %</a:t>
          </a:r>
        </a:p>
        <a:p>
          <a:pPr marL="0" lvl="0" indent="0" algn="ctr" defTabSz="533400">
            <a:lnSpc>
              <a:spcPct val="90000"/>
            </a:lnSpc>
            <a:spcBef>
              <a:spcPct val="0"/>
            </a:spcBef>
            <a:spcAft>
              <a:spcPct val="35000"/>
            </a:spcAft>
            <a:buNone/>
          </a:pPr>
          <a:r>
            <a:rPr lang="fr-FR" sz="1400" b="1" kern="1200">
              <a:solidFill>
                <a:srgbClr val="006600"/>
              </a:solidFill>
            </a:rPr>
            <a:t>Actifs cotisants</a:t>
          </a:r>
        </a:p>
      </xdr:txBody>
    </xdr:sp>
    <xdr:clientData/>
  </xdr:twoCellAnchor>
  <xdr:twoCellAnchor>
    <xdr:from>
      <xdr:col>9</xdr:col>
      <xdr:colOff>57150</xdr:colOff>
      <xdr:row>19</xdr:row>
      <xdr:rowOff>142875</xdr:rowOff>
    </xdr:from>
    <xdr:to>
      <xdr:col>17</xdr:col>
      <xdr:colOff>438150</xdr:colOff>
      <xdr:row>30</xdr:row>
      <xdr:rowOff>142875</xdr:rowOff>
    </xdr:to>
    <xdr:sp macro="" textlink="">
      <xdr:nvSpPr>
        <xdr:cNvPr id="4" name="ZoneTexte 3">
          <a:extLst>
            <a:ext uri="{FF2B5EF4-FFF2-40B4-BE49-F238E27FC236}">
              <a16:creationId xmlns:a16="http://schemas.microsoft.com/office/drawing/2014/main" id="{F42E0436-F120-48F2-A962-5957F3FAAE91}"/>
            </a:ext>
          </a:extLst>
        </xdr:cNvPr>
        <xdr:cNvSpPr txBox="1"/>
      </xdr:nvSpPr>
      <xdr:spPr>
        <a:xfrm>
          <a:off x="8667750" y="3962400"/>
          <a:ext cx="5781675" cy="1781175"/>
        </a:xfrm>
        <a:prstGeom prst="rect">
          <a:avLst/>
        </a:prstGeom>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lstStyle/>
        <a:p>
          <a:pPr algn="l"/>
          <a:r>
            <a:rPr lang="fr-FR" sz="1100" b="1" i="1">
              <a:solidFill>
                <a:srgbClr val="C00000"/>
              </a:solidFill>
              <a:effectLst/>
              <a:latin typeface="+mn-lt"/>
              <a:ea typeface="+mn-ea"/>
              <a:cs typeface="+mn-cs"/>
            </a:rPr>
            <a:t>Les prévisions mentionnées sont celles </a:t>
          </a:r>
          <a:r>
            <a:rPr lang="fr-FR" sz="1200" b="1" i="1">
              <a:solidFill>
                <a:srgbClr val="C00000"/>
              </a:solidFill>
              <a:effectLst/>
              <a:latin typeface="+mn-lt"/>
              <a:ea typeface="+mn-ea"/>
              <a:cs typeface="+mn-cs"/>
            </a:rPr>
            <a:t>validées par la CCSS </a:t>
          </a:r>
          <a:r>
            <a:rPr lang="fr-FR" sz="1100" b="1" i="1">
              <a:solidFill>
                <a:srgbClr val="C00000"/>
              </a:solidFill>
              <a:effectLst/>
              <a:latin typeface="+mn-lt"/>
              <a:ea typeface="+mn-ea"/>
              <a:cs typeface="+mn-cs"/>
            </a:rPr>
            <a:t>et </a:t>
          </a:r>
          <a:r>
            <a:rPr lang="fr-FR" sz="1200" b="1" i="1">
              <a:solidFill>
                <a:srgbClr val="C00000"/>
              </a:solidFill>
              <a:effectLst/>
              <a:latin typeface="+mn-lt"/>
              <a:ea typeface="+mn-ea"/>
              <a:cs typeface="+mn-cs"/>
            </a:rPr>
            <a:t>non celles de la CCMSA</a:t>
          </a:r>
          <a:r>
            <a:rPr lang="fr-FR" sz="1100" b="1" i="1">
              <a:solidFill>
                <a:srgbClr val="C00000"/>
              </a:solidFill>
              <a:effectLst/>
              <a:latin typeface="+mn-lt"/>
              <a:ea typeface="+mn-ea"/>
              <a:cs typeface="+mn-cs"/>
            </a:rPr>
            <a:t>. La réintégration des prévisions propres à la CCMSA n’est pas envisageable dans ce cadre, dès lors qu’elle conduirait à modifier l’équilibre d’ensemble des comptes ainsi que les mécanismes d’ajustement associés, y compris les paramètres liés aux cotisations et aux prestations (notamment les dispositifs d’allégements ciblés ou généraux).</a:t>
          </a:r>
        </a:p>
        <a:p>
          <a:pPr algn="l"/>
          <a:endParaRPr lang="fr-FR" sz="1100" b="1" i="1">
            <a:solidFill>
              <a:srgbClr val="C00000"/>
            </a:solidFill>
            <a:effectLst/>
            <a:latin typeface="+mn-lt"/>
            <a:ea typeface="+mn-ea"/>
            <a:cs typeface="+mn-cs"/>
          </a:endParaRPr>
        </a:p>
        <a:p>
          <a:pPr algn="l"/>
          <a:r>
            <a:rPr lang="fr-FR" sz="1100" b="1" i="1">
              <a:solidFill>
                <a:srgbClr val="C00000"/>
              </a:solidFill>
              <a:effectLst/>
              <a:latin typeface="+mn-lt"/>
              <a:ea typeface="+mn-ea"/>
              <a:cs typeface="+mn-cs"/>
            </a:rPr>
            <a:t>La présente information vise ainsi à expliciter les écarts constatés, lesquels résultent des ajustements opérés sur les prévisions initialement transmises.</a:t>
          </a:r>
          <a:endParaRPr lang="fr-FR" sz="1100">
            <a:solidFill>
              <a:srgbClr val="C00000"/>
            </a:solidFill>
          </a:endParaRPr>
        </a:p>
      </xdr:txBody>
    </xdr:sp>
    <xdr:clientData/>
  </xdr:twoCellAnchor>
  <xdr:twoCellAnchor editAs="oneCell">
    <xdr:from>
      <xdr:col>7</xdr:col>
      <xdr:colOff>322924</xdr:colOff>
      <xdr:row>21</xdr:row>
      <xdr:rowOff>19050</xdr:rowOff>
    </xdr:from>
    <xdr:to>
      <xdr:col>9</xdr:col>
      <xdr:colOff>152744</xdr:colOff>
      <xdr:row>29</xdr:row>
      <xdr:rowOff>67017</xdr:rowOff>
    </xdr:to>
    <xdr:pic>
      <xdr:nvPicPr>
        <xdr:cNvPr id="5" name="Image 4">
          <a:extLst>
            <a:ext uri="{FF2B5EF4-FFF2-40B4-BE49-F238E27FC236}">
              <a16:creationId xmlns:a16="http://schemas.microsoft.com/office/drawing/2014/main" id="{E83BDD6F-9C9B-4E88-A1B9-7A010AA2A8EF}"/>
            </a:ext>
          </a:extLst>
        </xdr:cNvPr>
        <xdr:cNvPicPr>
          <a:picLocks noChangeAspect="1"/>
        </xdr:cNvPicPr>
      </xdr:nvPicPr>
      <xdr:blipFill>
        <a:blip xmlns:r="http://schemas.openxmlformats.org/officeDocument/2006/relationships" r:embed="rId3"/>
        <a:stretch>
          <a:fillRect/>
        </a:stretch>
      </xdr:blipFill>
      <xdr:spPr>
        <a:xfrm>
          <a:off x="7409524" y="4162425"/>
          <a:ext cx="1353820" cy="13433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55297</xdr:colOff>
      <xdr:row>2</xdr:row>
      <xdr:rowOff>96573</xdr:rowOff>
    </xdr:from>
    <xdr:to>
      <xdr:col>17</xdr:col>
      <xdr:colOff>360892</xdr:colOff>
      <xdr:row>19</xdr:row>
      <xdr:rowOff>27517</xdr:rowOff>
    </xdr:to>
    <xdr:graphicFrame macro="">
      <xdr:nvGraphicFramePr>
        <xdr:cNvPr id="2" name="Graphique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32013</xdr:colOff>
      <xdr:row>25</xdr:row>
      <xdr:rowOff>126207</xdr:rowOff>
    </xdr:from>
    <xdr:to>
      <xdr:col>17</xdr:col>
      <xdr:colOff>499534</xdr:colOff>
      <xdr:row>43</xdr:row>
      <xdr:rowOff>142875</xdr:rowOff>
    </xdr:to>
    <xdr:graphicFrame macro="">
      <xdr:nvGraphicFramePr>
        <xdr:cNvPr id="3" name="Graphique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37</xdr:row>
      <xdr:rowOff>61647</xdr:rowOff>
    </xdr:from>
    <xdr:to>
      <xdr:col>4</xdr:col>
      <xdr:colOff>247650</xdr:colOff>
      <xdr:row>54</xdr:row>
      <xdr:rowOff>52121</xdr:rowOff>
    </xdr:to>
    <xdr:graphicFrame macro="">
      <xdr:nvGraphicFramePr>
        <xdr:cNvPr id="5" name="Graphique 4">
          <a:extLst>
            <a:ext uri="{FF2B5EF4-FFF2-40B4-BE49-F238E27FC236}">
              <a16:creationId xmlns:a16="http://schemas.microsoft.com/office/drawing/2014/main" id="{00000000-0008-0000-05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56</xdr:row>
      <xdr:rowOff>70380</xdr:rowOff>
    </xdr:from>
    <xdr:to>
      <xdr:col>6</xdr:col>
      <xdr:colOff>155864</xdr:colOff>
      <xdr:row>79</xdr:row>
      <xdr:rowOff>52916</xdr:rowOff>
    </xdr:to>
    <xdr:graphicFrame macro="">
      <xdr:nvGraphicFramePr>
        <xdr:cNvPr id="6" name="Graphique 5">
          <a:extLst>
            <a:ext uri="{FF2B5EF4-FFF2-40B4-BE49-F238E27FC236}">
              <a16:creationId xmlns:a16="http://schemas.microsoft.com/office/drawing/2014/main" id="{00000000-0008-0000-0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10</xdr:col>
      <xdr:colOff>40217</xdr:colOff>
      <xdr:row>0</xdr:row>
      <xdr:rowOff>423333</xdr:rowOff>
    </xdr:from>
    <xdr:to>
      <xdr:col>18</xdr:col>
      <xdr:colOff>613833</xdr:colOff>
      <xdr:row>17</xdr:row>
      <xdr:rowOff>158749</xdr:rowOff>
    </xdr:to>
    <xdr:graphicFrame macro="">
      <xdr:nvGraphicFramePr>
        <xdr:cNvPr id="2" name="Graphique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152400</xdr:colOff>
      <xdr:row>22</xdr:row>
      <xdr:rowOff>84666</xdr:rowOff>
    </xdr:from>
    <xdr:to>
      <xdr:col>19</xdr:col>
      <xdr:colOff>243416</xdr:colOff>
      <xdr:row>41</xdr:row>
      <xdr:rowOff>28575</xdr:rowOff>
    </xdr:to>
    <xdr:graphicFrame macro="">
      <xdr:nvGraphicFramePr>
        <xdr:cNvPr id="3" name="Graphique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85725</xdr:colOff>
      <xdr:row>31</xdr:row>
      <xdr:rowOff>62971</xdr:rowOff>
    </xdr:from>
    <xdr:to>
      <xdr:col>6</xdr:col>
      <xdr:colOff>370417</xdr:colOff>
      <xdr:row>45</xdr:row>
      <xdr:rowOff>84667</xdr:rowOff>
    </xdr:to>
    <xdr:graphicFrame macro="">
      <xdr:nvGraphicFramePr>
        <xdr:cNvPr id="4" name="Graphique 3">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48</xdr:row>
      <xdr:rowOff>116417</xdr:rowOff>
    </xdr:from>
    <xdr:to>
      <xdr:col>6</xdr:col>
      <xdr:colOff>552227</xdr:colOff>
      <xdr:row>68</xdr:row>
      <xdr:rowOff>62443</xdr:rowOff>
    </xdr:to>
    <xdr:graphicFrame macro="">
      <xdr:nvGraphicFramePr>
        <xdr:cNvPr id="5" name="Graphique 4">
          <a:extLst>
            <a:ext uri="{FF2B5EF4-FFF2-40B4-BE49-F238E27FC236}">
              <a16:creationId xmlns:a16="http://schemas.microsoft.com/office/drawing/2014/main" id="{00000000-0008-0000-0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10</xdr:col>
      <xdr:colOff>500592</xdr:colOff>
      <xdr:row>69</xdr:row>
      <xdr:rowOff>12699</xdr:rowOff>
    </xdr:from>
    <xdr:to>
      <xdr:col>20</xdr:col>
      <xdr:colOff>730249</xdr:colOff>
      <xdr:row>93</xdr:row>
      <xdr:rowOff>10582</xdr:rowOff>
    </xdr:to>
    <xdr:graphicFrame macro="">
      <xdr:nvGraphicFramePr>
        <xdr:cNvPr id="2" name="Graphique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10</xdr:col>
      <xdr:colOff>28574</xdr:colOff>
      <xdr:row>23</xdr:row>
      <xdr:rowOff>176742</xdr:rowOff>
    </xdr:from>
    <xdr:to>
      <xdr:col>18</xdr:col>
      <xdr:colOff>349249</xdr:colOff>
      <xdr:row>42</xdr:row>
      <xdr:rowOff>74083</xdr:rowOff>
    </xdr:to>
    <xdr:graphicFrame macro="">
      <xdr:nvGraphicFramePr>
        <xdr:cNvPr id="4" name="Graphique 3">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14817</xdr:colOff>
      <xdr:row>47</xdr:row>
      <xdr:rowOff>33868</xdr:rowOff>
    </xdr:from>
    <xdr:to>
      <xdr:col>18</xdr:col>
      <xdr:colOff>317500</xdr:colOff>
      <xdr:row>66</xdr:row>
      <xdr:rowOff>137584</xdr:rowOff>
    </xdr:to>
    <xdr:graphicFrame macro="">
      <xdr:nvGraphicFramePr>
        <xdr:cNvPr id="6" name="Graphique 5">
          <a:extLst>
            <a:ext uri="{FF2B5EF4-FFF2-40B4-BE49-F238E27FC236}">
              <a16:creationId xmlns:a16="http://schemas.microsoft.com/office/drawing/2014/main" id="{00000000-0008-0000-0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8</xdr:col>
      <xdr:colOff>800101</xdr:colOff>
      <xdr:row>72</xdr:row>
      <xdr:rowOff>166687</xdr:rowOff>
    </xdr:from>
    <xdr:to>
      <xdr:col>16</xdr:col>
      <xdr:colOff>742950</xdr:colOff>
      <xdr:row>94</xdr:row>
      <xdr:rowOff>19050</xdr:rowOff>
    </xdr:to>
    <xdr:graphicFrame macro="">
      <xdr:nvGraphicFramePr>
        <xdr:cNvPr id="2" name="Graphique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666750</xdr:colOff>
      <xdr:row>72</xdr:row>
      <xdr:rowOff>159545</xdr:rowOff>
    </xdr:from>
    <xdr:to>
      <xdr:col>8</xdr:col>
      <xdr:colOff>457200</xdr:colOff>
      <xdr:row>94</xdr:row>
      <xdr:rowOff>0</xdr:rowOff>
    </xdr:to>
    <xdr:graphicFrame macro="">
      <xdr:nvGraphicFramePr>
        <xdr:cNvPr id="3" name="Graphique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8</xdr:col>
      <xdr:colOff>737357</xdr:colOff>
      <xdr:row>43</xdr:row>
      <xdr:rowOff>42940</xdr:rowOff>
    </xdr:from>
    <xdr:to>
      <xdr:col>15</xdr:col>
      <xdr:colOff>52917</xdr:colOff>
      <xdr:row>61</xdr:row>
      <xdr:rowOff>70908</xdr:rowOff>
    </xdr:to>
    <xdr:graphicFrame macro="">
      <xdr:nvGraphicFramePr>
        <xdr:cNvPr id="3" name="Graphique 2">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1-STATISTIQUES/01_STATS_MISSION_SYNTHESES/03_FINANCEMENT/01_TCDC/02_PREVISIONS/Exercice%202025_2025-2029/3%20-%20EFFECTIFS/2%20-%20JUILLET/TCDC_PREVISIONS_EFFECTIFS_2025-2029_NSA_JUILLET_2025.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m93ndum\Documents\Copie%20de%20TCDC_PREVISIONS_2019-2023_NSA%20CCSS%20septembre%202019.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ECHANGES\MEFC_SDFT\TCDC\Pr&#233;visions_2019-2023\TCDC_PREVISIONS_2019-2023_NSA%20CCSS%20septembre%202019.xlsm" TargetMode="External"/></Relationships>
</file>

<file path=xl/externalLinks/_rels/externalLink12.xml.rels><?xml version="1.0" encoding="UTF-8" standalone="yes"?>
<Relationships xmlns="http://schemas.openxmlformats.org/package/2006/relationships"><Relationship Id="rId2" Type="http://schemas.microsoft.com/office/2019/04/relationships/externalLinkLongPath" Target="/21-STATISTIQUES/01_STATS_MISSION_SYNTHESES/03_FINANCEMENT/00_GESTION_MS/01_TCDC/Exercices%202023/6%20-%20Publications/Pr&#233;visions%202023%20&#224;%202027/Pr&#233;visions%20NSA%202023%20&#224;%202027/ND%20-%20Donn&#233;es_Pr&#233;visions%20NSA_%202023%20&#224;%202027_&#224;%20valider.xlsx?27A4CCC5" TargetMode="External"/><Relationship Id="rId1" Type="http://schemas.openxmlformats.org/officeDocument/2006/relationships/externalLinkPath" Target="file:///\\27A4CCC5\ND%20-%20Donn&#233;es_Pr&#233;visions%20NSA_%202023%20&#224;%202027_&#224;%20valide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1-STATISTIQUES/01_STATS_MISSION_SYNTHESES/03_FINANCEMENT/01_TCDC/02_PREVISIONS/Exercice%202024_2024-2028/2%20-%20MAQUETTES%20DE%20DONNEES/2%20-%20JUILLET%202024/2_RELECTURE/Maquette_Pr&#233;visions%202024-2028_FAMILLE_NSA_NJ.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1-STATISTIQUES/01_STATS_MISSION_SYNTHESES/03_FINANCEMENT/01_TCDC/02_PREVISIONS/Exercice%202025_2025-2029/2%20-%20MAQUETTES%20DE%20DONNEES/2%20-%20JUILLET%202025/2_RELECTURE/RELU/Maquette_Pr&#233;visions%202025-2029_FAMILLE_NSA_vuNJ.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1-STATISTIQUES/01_STATS_MISSION_SYNTHESES/03_FINANCEMENT/01_TCDC/02_PREVISIONS/Exercice%202025_2025-2029/3%20-%20EFFECTIFS/2%20-%20JUILLET/TCDC_PREVISIONS_EFFECTIFS_2025-2029_RCO_JUILLET_202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1-STATISTIQUES/01_STATS_MISSION_SYNTHESES/03_FINANCEMENT/01_TCDC/02_PREVISIONS/Exercice%202020_2020-2024/3%20-%20EFFECTIFS/JUILLET/TCDC_PREVISIONS_EFFECTIFS_2020-2024_NSA_juillet_2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1-STATISTIQUES/01_STATS_MISSION_SYNTHESES/03_FINANCEMENT/01_TCDC/02_PREVISIONS/Exercice%202023_2023-2027/2%20-%20MAQUETTES%20DONNEES/2%20-%20JUILLET/5_SP/1%20-%20NSA/Pr&#233;visions_2023-2027_COTISATIONS%20NSA_NJ.XLSX" TargetMode="External"/></Relationships>
</file>

<file path=xl/externalLinks/_rels/externalLink7.xml.rels><?xml version="1.0" encoding="UTF-8" standalone="yes"?>
<Relationships xmlns="http://schemas.openxmlformats.org/package/2006/relationships"><Relationship Id="rId2" Type="http://schemas.microsoft.com/office/2019/04/relationships/externalLinkLongPath" Target="/21-STATISTIQUES/01_STATS_MISSION_SYNTHESES/03_FINANCEMENT/01_TCDC/02_PREVISIONS/Exercice%202024_2024-2028/2%20-%20MAQUETTES%20DE%20DONNEES/2%20-%20JUILLET%202024/2_RELECTURE/Maquette_Pr&#233;visions%202024-2028_COTISATIONS%20NSA_version%20transmise_NJ.XLSX?7E42AC30" TargetMode="External"/><Relationship Id="rId1" Type="http://schemas.openxmlformats.org/officeDocument/2006/relationships/externalLinkPath" Target="file:///\\7E42AC30\Maquette_Pr&#233;visions%202024-2028_COTISATIONS%20NSA_version%20transmise_NJ.XLSX" TargetMode="External"/></Relationships>
</file>

<file path=xl/externalLinks/_rels/externalLink8.xml.rels><?xml version="1.0" encoding="UTF-8" standalone="yes"?>
<Relationships xmlns="http://schemas.openxmlformats.org/package/2006/relationships"><Relationship Id="rId2" Type="http://schemas.microsoft.com/office/2019/04/relationships/externalLinkLongPath" Target="/21-STATISTIQUES/01_STATS_MISSION_SYNTHESES/03_FINANCEMENT/01_TCDC/02_PREVISIONS/Exercice%202025_2025-2029/2%20-%20MAQUETTES%20DE%20DONNEES/2%20-%20JUILLET%202025/2_RELECTURE/RELU/Maquette_Pr&#233;visions%202025-2029_COTISATIONS%20NSA_vuNJ.XLSX?48D2CF70" TargetMode="External"/><Relationship Id="rId1" Type="http://schemas.openxmlformats.org/officeDocument/2006/relationships/externalLinkPath" Target="file:///\\48D2CF70\Maquette_Pr&#233;visions%202025-2029_COTISATIONS%20NSA_vuNJ.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P:\ECHANGES\MEFC_SDFT\TCDC\Pr&#233;visions_2025-2029\TCDC_PREVISIONS_2025-2029_NSA%20CCSS%20Octobr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fectifs"/>
    </sheetNames>
    <sheetDataSet>
      <sheetData sheetId="0">
        <row r="11">
          <cell r="N11">
            <v>1160308</v>
          </cell>
          <cell r="P11">
            <v>1122114</v>
          </cell>
          <cell r="R11">
            <v>1086872</v>
          </cell>
          <cell r="T11">
            <v>1048513</v>
          </cell>
          <cell r="V11">
            <v>1015924</v>
          </cell>
          <cell r="X11">
            <v>985651</v>
          </cell>
          <cell r="Z11">
            <v>955560</v>
          </cell>
          <cell r="AB11">
            <v>928721</v>
          </cell>
        </row>
        <row r="17">
          <cell r="N17">
            <v>1213545</v>
          </cell>
          <cell r="P17">
            <v>1174497</v>
          </cell>
          <cell r="R17">
            <v>1138955</v>
          </cell>
          <cell r="T17">
            <v>1104518</v>
          </cell>
          <cell r="V17">
            <v>1070888</v>
          </cell>
          <cell r="X17">
            <v>1039506</v>
          </cell>
          <cell r="Z17">
            <v>1008987</v>
          </cell>
          <cell r="AB17">
            <v>978468</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ladie"/>
      <sheetName val="AT"/>
      <sheetName val="Famille"/>
      <sheetName val="Vieillesse"/>
      <sheetName val="RCO"/>
      <sheetName val="IJ AMEXA"/>
      <sheetName val="Hypotheses"/>
      <sheetName val="recettes"/>
      <sheetName val="compens"/>
      <sheetName val="cot prev gestion ATEXA2018"/>
      <sheetName val="Contribution RG"/>
      <sheetName val="Soldes Tech Gest"/>
      <sheetName val="Charges Interet"/>
      <sheetName val="Synthese"/>
      <sheetName val="Commentaires"/>
    </sheetNames>
    <sheetDataSet>
      <sheetData sheetId="0">
        <row r="1">
          <cell r="A1"/>
          <cell r="B1" t="str">
            <v xml:space="preserve"> PREVISIONS 2019 - 2023 NON SALARIES AGRICOLES</v>
          </cell>
          <cell r="C1"/>
          <cell r="D1"/>
          <cell r="E1"/>
          <cell r="F1"/>
          <cell r="G1"/>
          <cell r="J1" t="str">
            <v>TCDC PDT</v>
          </cell>
          <cell r="K1">
            <v>8533.9853039000009</v>
          </cell>
          <cell r="L1">
            <v>0</v>
          </cell>
          <cell r="M1"/>
          <cell r="N1" t="str">
            <v xml:space="preserve"> PREVISIONS 2019 - 2023 NON SALARIES AGRICOLES</v>
          </cell>
          <cell r="O1"/>
          <cell r="P1"/>
          <cell r="Q1"/>
          <cell r="R1"/>
          <cell r="S1"/>
          <cell r="T1"/>
          <cell r="U1"/>
          <cell r="V1"/>
          <cell r="W1"/>
          <cell r="X1"/>
          <cell r="Y1"/>
          <cell r="Z1"/>
        </row>
        <row r="2">
          <cell r="A2"/>
          <cell r="B2"/>
          <cell r="C2"/>
          <cell r="D2"/>
          <cell r="E2"/>
          <cell r="F2"/>
          <cell r="G2"/>
          <cell r="J2" t="str">
            <v xml:space="preserve">TCDC CH </v>
          </cell>
          <cell r="K2">
            <v>8533.9853039000009</v>
          </cell>
          <cell r="L2">
            <v>0</v>
          </cell>
          <cell r="M2"/>
          <cell r="N2"/>
          <cell r="O2" t="str">
            <v>A Mettre à jour par DSEF</v>
          </cell>
          <cell r="P2"/>
          <cell r="Q2"/>
          <cell r="R2" t="str">
            <v>En rouge :</v>
          </cell>
          <cell r="S2" t="str">
            <v>liaisons avec Hypothèses</v>
          </cell>
          <cell r="T2"/>
          <cell r="U2"/>
          <cell r="V2" t="str">
            <v>En mauve :  liaison avec tableau synthèse COG</v>
          </cell>
          <cell r="W2"/>
          <cell r="X2"/>
          <cell r="Y2"/>
          <cell r="Z2"/>
        </row>
        <row r="3">
          <cell r="A3"/>
          <cell r="B3"/>
          <cell r="C3"/>
          <cell r="D3"/>
          <cell r="E3" t="str">
            <v>R2015</v>
          </cell>
          <cell r="F3" t="str">
            <v>R2016</v>
          </cell>
          <cell r="G3" t="str">
            <v>R2019</v>
          </cell>
          <cell r="J3"/>
          <cell r="K3"/>
          <cell r="L3"/>
          <cell r="M3"/>
          <cell r="N3"/>
          <cell r="O3"/>
          <cell r="P3"/>
          <cell r="Q3"/>
          <cell r="R3"/>
          <cell r="S3"/>
          <cell r="T3"/>
          <cell r="U3"/>
          <cell r="V3"/>
          <cell r="W3"/>
          <cell r="X3"/>
          <cell r="Y3"/>
          <cell r="Z3"/>
          <cell r="AA3"/>
          <cell r="AB3"/>
          <cell r="AC3"/>
          <cell r="AD3"/>
          <cell r="AE3"/>
          <cell r="AF3"/>
          <cell r="AG3"/>
          <cell r="AH3"/>
          <cell r="AI3"/>
          <cell r="AJ3"/>
          <cell r="AK3"/>
          <cell r="AL3"/>
          <cell r="AM3"/>
          <cell r="AN3"/>
          <cell r="AO3"/>
          <cell r="AP3"/>
          <cell r="AQ3"/>
          <cell r="AR3"/>
          <cell r="AZ3"/>
          <cell r="BA3"/>
        </row>
        <row r="4">
          <cell r="A4"/>
          <cell r="B4" t="str">
            <v>MALADIE NON SALARIES, (hors IJ AMEXA)</v>
          </cell>
          <cell r="C4" t="str">
            <v>N° compte</v>
          </cell>
          <cell r="D4" t="str">
            <v>N°</v>
          </cell>
          <cell r="E4" t="str">
            <v>réalisations</v>
          </cell>
          <cell r="F4" t="str">
            <v>réalisations</v>
          </cell>
          <cell r="G4" t="str">
            <v>réalisations</v>
          </cell>
          <cell r="H4" t="str">
            <v>réalisations</v>
          </cell>
          <cell r="I4" t="str">
            <v>réalisations</v>
          </cell>
          <cell r="J4" t="str">
            <v>Evolution</v>
          </cell>
          <cell r="K4"/>
          <cell r="L4"/>
          <cell r="M4"/>
          <cell r="N4" t="str">
            <v/>
          </cell>
          <cell r="O4" t="str">
            <v>Evolution</v>
          </cell>
          <cell r="P4">
            <v>2019</v>
          </cell>
          <cell r="Q4"/>
          <cell r="R4" t="str">
            <v>Prévisions</v>
          </cell>
          <cell r="S4" t="str">
            <v/>
          </cell>
          <cell r="T4" t="str">
            <v>Evolution</v>
          </cell>
          <cell r="U4">
            <v>2020</v>
          </cell>
          <cell r="V4"/>
          <cell r="W4" t="str">
            <v>Prévisions</v>
          </cell>
          <cell r="X4" t="str">
            <v/>
          </cell>
          <cell r="Y4" t="str">
            <v>Evolution</v>
          </cell>
          <cell r="Z4">
            <v>2021</v>
          </cell>
        </row>
        <row r="5">
          <cell r="A5"/>
          <cell r="B5" t="str">
            <v>en millions d'euros</v>
          </cell>
          <cell r="C5"/>
          <cell r="D5"/>
          <cell r="E5" t="str">
            <v>R2014</v>
          </cell>
          <cell r="F5" t="str">
            <v>R2015</v>
          </cell>
          <cell r="G5" t="str">
            <v>R2016</v>
          </cell>
          <cell r="H5">
            <v>2017</v>
          </cell>
          <cell r="I5">
            <v>2018</v>
          </cell>
          <cell r="J5" t="str">
            <v>R2015</v>
          </cell>
          <cell r="K5" t="str">
            <v>R2016</v>
          </cell>
          <cell r="L5">
            <v>2017</v>
          </cell>
          <cell r="M5">
            <v>2018</v>
          </cell>
          <cell r="N5" t="str">
            <v>prix</v>
          </cell>
          <cell r="O5" t="str">
            <v>vol.</v>
          </cell>
          <cell r="P5" t="str">
            <v>autres</v>
          </cell>
          <cell r="Q5" t="str">
            <v>% total</v>
          </cell>
          <cell r="R5">
            <v>2019</v>
          </cell>
          <cell r="S5" t="str">
            <v>prix</v>
          </cell>
          <cell r="T5" t="str">
            <v>vol.</v>
          </cell>
          <cell r="U5" t="str">
            <v>autres</v>
          </cell>
          <cell r="V5" t="str">
            <v>% total</v>
          </cell>
          <cell r="W5">
            <v>2020</v>
          </cell>
          <cell r="X5" t="str">
            <v>prix</v>
          </cell>
          <cell r="Y5" t="str">
            <v>vol.</v>
          </cell>
          <cell r="Z5" t="str">
            <v>autres</v>
          </cell>
        </row>
        <row r="6">
          <cell r="A6"/>
          <cell r="B6"/>
          <cell r="C6"/>
          <cell r="D6"/>
          <cell r="E6"/>
          <cell r="F6"/>
          <cell r="G6"/>
          <cell r="H6"/>
          <cell r="I6"/>
          <cell r="J6"/>
          <cell r="K6"/>
          <cell r="L6"/>
          <cell r="M6"/>
          <cell r="N6"/>
          <cell r="O6"/>
          <cell r="P6"/>
          <cell r="Q6"/>
          <cell r="R6"/>
          <cell r="S6"/>
          <cell r="T6"/>
          <cell r="U6"/>
          <cell r="V6"/>
          <cell r="W6"/>
          <cell r="X6"/>
          <cell r="Y6"/>
          <cell r="Z6"/>
        </row>
        <row r="7">
          <cell r="A7" t="str">
            <v xml:space="preserve">CHARGES DE GESTION TECHNIQUE ET COURANTE "MALADIE" </v>
          </cell>
          <cell r="B7"/>
          <cell r="C7"/>
          <cell r="D7"/>
          <cell r="E7">
            <v>9119.7078406433538</v>
          </cell>
          <cell r="F7">
            <v>8767.119768229999</v>
          </cell>
          <cell r="G7">
            <v>8540.7466162600012</v>
          </cell>
          <cell r="H7">
            <v>8708.8896153600017</v>
          </cell>
          <cell r="I7">
            <v>8533.9853038999991</v>
          </cell>
          <cell r="J7">
            <v>-3.8662211396947713E-2</v>
          </cell>
          <cell r="K7">
            <v>-2.5820698011942454E-2</v>
          </cell>
          <cell r="L7">
            <v>1.9687154607758446E-2</v>
          </cell>
          <cell r="M7">
            <v>-2.0083422707703316E-2</v>
          </cell>
          <cell r="N7"/>
          <cell r="O7"/>
          <cell r="P7"/>
          <cell r="Q7">
            <v>-2.7380109431063858E-2</v>
          </cell>
          <cell r="R7">
            <v>8300.3238523961263</v>
          </cell>
          <cell r="S7"/>
          <cell r="T7"/>
          <cell r="U7"/>
          <cell r="V7">
            <v>4.8852153235784521E-4</v>
          </cell>
          <cell r="W7">
            <v>8304.3787393235652</v>
          </cell>
          <cell r="X7"/>
          <cell r="Y7"/>
          <cell r="Z7"/>
        </row>
        <row r="8">
          <cell r="A8"/>
          <cell r="B8"/>
          <cell r="C8"/>
          <cell r="D8"/>
          <cell r="E8"/>
          <cell r="F8"/>
          <cell r="G8"/>
          <cell r="H8"/>
          <cell r="I8"/>
          <cell r="J8"/>
          <cell r="K8"/>
          <cell r="L8"/>
          <cell r="M8"/>
          <cell r="N8"/>
          <cell r="O8"/>
          <cell r="P8"/>
          <cell r="Q8"/>
          <cell r="R8"/>
          <cell r="S8"/>
          <cell r="T8"/>
          <cell r="U8"/>
          <cell r="V8"/>
          <cell r="W8"/>
          <cell r="X8"/>
          <cell r="Y8"/>
          <cell r="Z8"/>
        </row>
        <row r="9">
          <cell r="A9" t="str">
            <v>A - CHARGES DE GESTION TECHNIQUE</v>
          </cell>
          <cell r="B9"/>
          <cell r="C9"/>
          <cell r="D9"/>
          <cell r="E9">
            <v>8839.5012766733544</v>
          </cell>
          <cell r="F9">
            <v>8479.6608889999989</v>
          </cell>
          <cell r="G9">
            <v>8261.7624160699997</v>
          </cell>
          <cell r="H9">
            <v>8440.0517011400007</v>
          </cell>
          <cell r="I9">
            <v>8308.1813113099997</v>
          </cell>
          <cell r="J9">
            <v>-4.0708222829600328E-2</v>
          </cell>
          <cell r="K9">
            <v>-2.569660223236778E-2</v>
          </cell>
          <cell r="L9">
            <v>2.1580054725757962E-2</v>
          </cell>
          <cell r="M9">
            <v>-1.5624358060767465E-2</v>
          </cell>
          <cell r="N9"/>
          <cell r="O9"/>
          <cell r="P9"/>
          <cell r="Q9">
            <v>-2.7678096508669713E-2</v>
          </cell>
          <cell r="R9">
            <v>8078.2266671640355</v>
          </cell>
          <cell r="S9"/>
          <cell r="T9"/>
          <cell r="U9"/>
          <cell r="V9">
            <v>8.0761148429569401E-4</v>
          </cell>
          <cell r="W9">
            <v>8084.7507357931809</v>
          </cell>
          <cell r="X9"/>
          <cell r="Y9"/>
          <cell r="Z9"/>
        </row>
        <row r="10">
          <cell r="A10"/>
          <cell r="B10"/>
          <cell r="C10"/>
          <cell r="D10"/>
          <cell r="E10"/>
          <cell r="F10"/>
          <cell r="G10"/>
          <cell r="H10"/>
          <cell r="I10"/>
          <cell r="J10"/>
          <cell r="K10"/>
          <cell r="L10"/>
          <cell r="M10"/>
          <cell r="N10"/>
          <cell r="O10"/>
          <cell r="P10"/>
          <cell r="Q10"/>
          <cell r="R10"/>
          <cell r="S10"/>
          <cell r="T10"/>
          <cell r="U10"/>
          <cell r="V10"/>
          <cell r="W10"/>
          <cell r="X10"/>
          <cell r="Y10"/>
          <cell r="Z10"/>
        </row>
        <row r="11">
          <cell r="A11"/>
          <cell r="B11" t="str">
            <v>I PRESTATIONS SOCIALES</v>
          </cell>
          <cell r="C11"/>
          <cell r="D11"/>
          <cell r="E11">
            <v>7013.1171201833549</v>
          </cell>
          <cell r="F11">
            <v>6705.3338611999989</v>
          </cell>
          <cell r="G11">
            <v>6653.1795492300007</v>
          </cell>
          <cell r="H11">
            <v>6616.17359717</v>
          </cell>
          <cell r="I11">
            <v>6479.5649515499999</v>
          </cell>
          <cell r="J11">
            <v>-4.388679865299458E-2</v>
          </cell>
          <cell r="K11">
            <v>-7.7780335848429373E-3</v>
          </cell>
          <cell r="L11">
            <v>-5.5621454052421533E-3</v>
          </cell>
          <cell r="M11">
            <v>-2.0647681566038866E-2</v>
          </cell>
          <cell r="N11"/>
          <cell r="O11"/>
          <cell r="P11"/>
          <cell r="Q11">
            <v>-1.0853573333371226E-2</v>
          </cell>
          <cell r="R11">
            <v>6409.23851818001</v>
          </cell>
          <cell r="S11"/>
          <cell r="T11"/>
          <cell r="U11"/>
          <cell r="V11">
            <v>-1.4566570886959849E-3</v>
          </cell>
          <cell r="W11">
            <v>6399.9024554593598</v>
          </cell>
          <cell r="X11"/>
          <cell r="Y11"/>
          <cell r="Z11"/>
        </row>
        <row r="12">
          <cell r="A12"/>
          <cell r="B12" t="str">
            <v>METROPOLE + DOM</v>
          </cell>
          <cell r="C12"/>
          <cell r="D12"/>
          <cell r="E12"/>
          <cell r="F12"/>
          <cell r="G12"/>
          <cell r="H12"/>
          <cell r="I12"/>
          <cell r="J12"/>
          <cell r="K12"/>
          <cell r="L12"/>
          <cell r="M12"/>
          <cell r="N12"/>
          <cell r="O12"/>
          <cell r="P12"/>
          <cell r="Q12"/>
          <cell r="R12"/>
          <cell r="S12"/>
          <cell r="T12"/>
          <cell r="U12"/>
          <cell r="V12"/>
          <cell r="W12"/>
          <cell r="X12"/>
          <cell r="Y12"/>
          <cell r="Z12"/>
        </row>
        <row r="13">
          <cell r="A13"/>
          <cell r="B13" t="str">
            <v>Prestations légales "maladie-maternité-invalidité"</v>
          </cell>
          <cell r="C13"/>
          <cell r="D13"/>
          <cell r="E13">
            <v>6990.6154482233551</v>
          </cell>
          <cell r="F13">
            <v>6683.4356586099993</v>
          </cell>
          <cell r="G13">
            <v>6631.6659112200005</v>
          </cell>
          <cell r="H13">
            <v>6593.3314847900001</v>
          </cell>
          <cell r="I13">
            <v>6458.5647960099996</v>
          </cell>
          <cell r="J13">
            <v>-4.3941737589274006E-2</v>
          </cell>
          <cell r="K13">
            <v>-7.7459782714158426E-3</v>
          </cell>
          <cell r="L13">
            <v>-5.7805123091534205E-3</v>
          </cell>
          <cell r="M13">
            <v>-2.043984730494601E-2</v>
          </cell>
          <cell r="N13">
            <v>4.4097782814380704E-3</v>
          </cell>
          <cell r="O13">
            <v>-3.6873856956100681E-2</v>
          </cell>
          <cell r="P13">
            <v>2.2457337781452313E-2</v>
          </cell>
          <cell r="Q13">
            <v>-1.0902054894720879E-2</v>
          </cell>
          <cell r="R13">
            <v>6388.1531680627868</v>
          </cell>
          <cell r="S13">
            <v>1.0990912841024381E-2</v>
          </cell>
          <cell r="T13">
            <v>-3.6079014040600876E-2</v>
          </cell>
          <cell r="U13">
            <v>2.4842539003024688E-2</v>
          </cell>
          <cell r="V13">
            <v>-1.2752067205039643E-3</v>
          </cell>
          <cell r="W13">
            <v>6380.0069522112644</v>
          </cell>
          <cell r="X13">
            <v>1.2989353995745967E-2</v>
          </cell>
          <cell r="Y13">
            <v>-3.5035544085336601E-2</v>
          </cell>
          <cell r="Z13">
            <v>2.276663825689762E-2</v>
          </cell>
        </row>
        <row r="14">
          <cell r="A14"/>
          <cell r="B14" t="str">
            <v>Prestations légales "maladie-maternité"</v>
          </cell>
          <cell r="C14"/>
          <cell r="D14"/>
          <cell r="E14">
            <v>6934.5512032933548</v>
          </cell>
          <cell r="F14">
            <v>6629.8275332099993</v>
          </cell>
          <cell r="G14">
            <v>6578.9496901100001</v>
          </cell>
          <cell r="H14">
            <v>6540.70904419</v>
          </cell>
          <cell r="I14">
            <v>6406.6958575899998</v>
          </cell>
          <cell r="J14">
            <v>-4.3942810594380821E-2</v>
          </cell>
          <cell r="K14">
            <v>-7.6740824471138776E-3</v>
          </cell>
          <cell r="L14">
            <v>-5.81257612860097E-3</v>
          </cell>
          <cell r="M14">
            <v>-2.0489091579305424E-2</v>
          </cell>
          <cell r="N14">
            <v>4.4071292985974342E-3</v>
          </cell>
          <cell r="O14">
            <v>-3.7156459338324233E-2</v>
          </cell>
          <cell r="P14">
            <v>2.2627295297793726E-2</v>
          </cell>
          <cell r="Q14">
            <v>-1.1030522118869833E-2</v>
          </cell>
          <cell r="R14">
            <v>6336.0266572239816</v>
          </cell>
          <cell r="S14">
            <v>1.1007255148701711E-2</v>
          </cell>
          <cell r="T14">
            <v>-3.6377992434513118E-2</v>
          </cell>
          <cell r="U14">
            <v>2.5035869841480984E-2</v>
          </cell>
          <cell r="V14">
            <v>-1.3804926745058189E-3</v>
          </cell>
          <cell r="W14">
            <v>6327.2798188382103</v>
          </cell>
          <cell r="X14">
            <v>1.300593188331578E-2</v>
          </cell>
          <cell r="Y14">
            <v>-3.5346101597310886E-2</v>
          </cell>
          <cell r="Z14">
            <v>2.298426906666351E-2</v>
          </cell>
        </row>
        <row r="15">
          <cell r="A15"/>
          <cell r="B15" t="str">
            <v xml:space="preserve">Prestations légales "maladie" </v>
          </cell>
          <cell r="C15"/>
          <cell r="D15"/>
          <cell r="E15">
            <v>6903.1488195033544</v>
          </cell>
          <cell r="F15">
            <v>6599.8707915199993</v>
          </cell>
          <cell r="G15">
            <v>6548.7149361399997</v>
          </cell>
          <cell r="H15">
            <v>6510.4685148199997</v>
          </cell>
          <cell r="I15">
            <v>6368.0983190799998</v>
          </cell>
          <cell r="J15">
            <v>-4.3933288404055346E-2</v>
          </cell>
          <cell r="K15">
            <v>-7.7510389212056101E-3</v>
          </cell>
          <cell r="L15">
            <v>-5.8402941176950388E-3</v>
          </cell>
          <cell r="M15">
            <v>-2.1867887912508568E-2</v>
          </cell>
          <cell r="N15">
            <v>4.3615420411913242E-3</v>
          </cell>
          <cell r="O15">
            <v>-3.721556817533056E-2</v>
          </cell>
          <cell r="P15">
            <v>2.2332046159416974E-2</v>
          </cell>
          <cell r="Q15">
            <v>-1.1421619744714525E-2</v>
          </cell>
          <cell r="R15">
            <v>6295.3643215825123</v>
          </cell>
          <cell r="S15">
            <v>1.0999784196511708E-2</v>
          </cell>
          <cell r="T15">
            <v>-3.6481869638592346E-2</v>
          </cell>
          <cell r="U15">
            <v>2.5030185700240848E-2</v>
          </cell>
          <cell r="V15">
            <v>-1.5010581962229695E-3</v>
          </cell>
          <cell r="W15">
            <v>6285.9146133693912</v>
          </cell>
          <cell r="X15">
            <v>1.2999783444538338E-2</v>
          </cell>
          <cell r="Y15">
            <v>-3.5411639248436044E-2</v>
          </cell>
          <cell r="Z15">
            <v>2.297290502832805E-2</v>
          </cell>
        </row>
        <row r="16">
          <cell r="A16"/>
          <cell r="B16" t="str">
            <v>Prestations "maladie" exécutées en ville</v>
          </cell>
          <cell r="C16">
            <v>6561111</v>
          </cell>
          <cell r="D16"/>
          <cell r="E16">
            <v>2644.3506970099997</v>
          </cell>
          <cell r="F16">
            <v>2626.7459505399997</v>
          </cell>
          <cell r="G16">
            <v>2593.6178316999999</v>
          </cell>
          <cell r="H16">
            <v>2558.4556289299999</v>
          </cell>
          <cell r="I16">
            <v>2527.8083797300001</v>
          </cell>
          <cell r="J16">
            <v>-6.6574930813473095E-3</v>
          </cell>
          <cell r="K16">
            <v>-1.26118473060516E-2</v>
          </cell>
          <cell r="L16">
            <v>-1.3557202738289618E-2</v>
          </cell>
          <cell r="M16">
            <v>-1.1978808173748603E-2</v>
          </cell>
          <cell r="N16">
            <v>-5.723717393993244E-3</v>
          </cell>
          <cell r="O16">
            <v>-3.5000387833557522E-2</v>
          </cell>
          <cell r="P16">
            <v>2.2196301034073107E-2</v>
          </cell>
          <cell r="Q16">
            <v>-1.9226949727138797E-2</v>
          </cell>
          <cell r="R16">
            <v>2479.2063350930912</v>
          </cell>
          <cell r="S16">
            <v>1.0999452017542488E-2</v>
          </cell>
          <cell r="T16">
            <v>-3.3560292981961615E-2</v>
          </cell>
          <cell r="U16">
            <v>1.8123613016040707E-2</v>
          </cell>
          <cell r="V16">
            <v>-5.2219469697720716E-3</v>
          </cell>
          <cell r="W16">
            <v>2466.2600510841121</v>
          </cell>
          <cell r="X16">
            <v>1.2999448051255191E-2</v>
          </cell>
          <cell r="Y16">
            <v>-3.4648391777108212E-2</v>
          </cell>
          <cell r="Z16">
            <v>1.3761744458789194E-2</v>
          </cell>
        </row>
        <row r="17">
          <cell r="A17"/>
          <cell r="B17" t="str">
            <v>Prestations en nature</v>
          </cell>
          <cell r="C17" t="str">
            <v>65611111,2,3,4,5,6</v>
          </cell>
          <cell r="D17"/>
          <cell r="E17">
            <v>2644.3506970099997</v>
          </cell>
          <cell r="F17">
            <v>2626.7459505399997</v>
          </cell>
          <cell r="G17">
            <v>2593.6178316999999</v>
          </cell>
          <cell r="H17">
            <v>2558.4515911999997</v>
          </cell>
          <cell r="I17">
            <v>2527.8070359500002</v>
          </cell>
          <cell r="J17">
            <v>-6.6574930813473095E-3</v>
          </cell>
          <cell r="K17">
            <v>-1.26118473060516E-2</v>
          </cell>
          <cell r="L17">
            <v>-1.3558759532799131E-2</v>
          </cell>
          <cell r="M17">
            <v>-1.1977774117518542E-2</v>
          </cell>
          <cell r="N17">
            <v>-5.723188837594817E-3</v>
          </cell>
          <cell r="O17">
            <v>-3.49998748406114E-2</v>
          </cell>
          <cell r="P17">
            <v>2.2195203584921774E-2</v>
          </cell>
          <cell r="Q17">
            <v>-1.9226959948168382E-2</v>
          </cell>
          <cell r="R17">
            <v>2479.2049913130913</v>
          </cell>
          <cell r="S17">
            <v>1.0999999999999899E-2</v>
          </cell>
          <cell r="T17">
            <v>-3.3559769151800811E-2</v>
          </cell>
          <cell r="U17">
            <v>1.8122506432316721E-2</v>
          </cell>
          <cell r="V17">
            <v>-5.2219498001745291E-3</v>
          </cell>
          <cell r="W17">
            <v>2466.2587073041122</v>
          </cell>
          <cell r="X17">
            <v>1.3000000000000123E-2</v>
          </cell>
          <cell r="Y17">
            <v>-3.4647868536719306E-2</v>
          </cell>
          <cell r="Z17">
            <v>1.3760637800927844E-2</v>
          </cell>
        </row>
        <row r="18">
          <cell r="A18"/>
          <cell r="B18" t="str">
            <v>Honoraires</v>
          </cell>
          <cell r="C18" t="str">
            <v>65611111</v>
          </cell>
          <cell r="D18"/>
          <cell r="E18">
            <v>1282.5131222800001</v>
          </cell>
          <cell r="F18">
            <v>1294.6047859600001</v>
          </cell>
          <cell r="G18">
            <v>1284.3841955099999</v>
          </cell>
          <cell r="H18">
            <v>1273.94990487</v>
          </cell>
          <cell r="I18">
            <v>1262.6825383400001</v>
          </cell>
          <cell r="J18">
            <v>9.4281013347480916E-3</v>
          </cell>
          <cell r="K18">
            <v>-7.8947571960512851E-3</v>
          </cell>
          <cell r="L18">
            <v>-8.1239637457986239E-3</v>
          </cell>
          <cell r="M18">
            <v>-8.8444345314737209E-3</v>
          </cell>
          <cell r="N18">
            <v>1.098242436416963E-2</v>
          </cell>
          <cell r="O18">
            <v>-3.49998748406114E-2</v>
          </cell>
          <cell r="P18">
            <v>1.4152435463875346E-2</v>
          </cell>
          <cell r="Q18">
            <v>-1.059474387100201E-2</v>
          </cell>
          <cell r="R18">
            <v>1249.3047402559012</v>
          </cell>
          <cell r="S18">
            <v>1.0999999999999999E-2</v>
          </cell>
          <cell r="T18">
            <v>-3.3559769151801033E-2</v>
          </cell>
          <cell r="U18">
            <v>3.1743219432730951E-2</v>
          </cell>
          <cell r="V18">
            <v>8.0864548714434381E-3</v>
          </cell>
          <cell r="W18">
            <v>1259.407186658661</v>
          </cell>
          <cell r="X18">
            <v>1.2999999999999998E-2</v>
          </cell>
          <cell r="Y18">
            <v>-3.4647868536719417E-2</v>
          </cell>
          <cell r="Z18">
            <v>1.6573911502503202E-2</v>
          </cell>
        </row>
        <row r="19">
          <cell r="A19"/>
          <cell r="B19" t="str">
            <v>Bilologie et prélèvement</v>
          </cell>
          <cell r="C19" t="str">
            <v>65611112</v>
          </cell>
          <cell r="D19"/>
          <cell r="E19">
            <v>113.65306375999999</v>
          </cell>
          <cell r="F19">
            <v>110.32287569</v>
          </cell>
          <cell r="G19">
            <v>107.75920816999999</v>
          </cell>
          <cell r="H19">
            <v>103.2879212</v>
          </cell>
          <cell r="I19">
            <v>97.198601789999998</v>
          </cell>
          <cell r="J19">
            <v>-2.9301348857891901E-2</v>
          </cell>
          <cell r="K19">
            <v>-2.3237859817974164E-2</v>
          </cell>
          <cell r="L19">
            <v>-4.1493316867604768E-2</v>
          </cell>
          <cell r="M19">
            <v>-5.8954806518073305E-2</v>
          </cell>
          <cell r="N19">
            <v>-1.7770993956251591E-2</v>
          </cell>
          <cell r="O19">
            <v>-3.49998748406114E-2</v>
          </cell>
          <cell r="P19">
            <v>6.6304307438345145E-3</v>
          </cell>
          <cell r="Q19">
            <v>-4.5864225067299813E-2</v>
          </cell>
          <cell r="R19">
            <v>92.740663241276593</v>
          </cell>
          <cell r="S19">
            <v>1.0999999999999999E-2</v>
          </cell>
          <cell r="T19">
            <v>-3.3559769151801033E-2</v>
          </cell>
          <cell r="U19">
            <v>-3.1337077427295079E-2</v>
          </cell>
          <cell r="V19">
            <v>-5.354747849118624E-2</v>
          </cell>
          <cell r="W19">
            <v>87.774634571105992</v>
          </cell>
          <cell r="X19">
            <v>1.2999999999999998E-2</v>
          </cell>
          <cell r="Y19">
            <v>-3.4647868536719417E-2</v>
          </cell>
          <cell r="Z19">
            <v>1.8591562006158524E-2</v>
          </cell>
        </row>
        <row r="20">
          <cell r="A20"/>
          <cell r="B20" t="str">
            <v>Médicaments</v>
          </cell>
          <cell r="C20" t="str">
            <v>65611113</v>
          </cell>
          <cell r="D20"/>
          <cell r="E20">
            <v>783.12938686999996</v>
          </cell>
          <cell r="F20">
            <v>747.90221093000002</v>
          </cell>
          <cell r="G20">
            <v>723.29389564999997</v>
          </cell>
          <cell r="H20">
            <v>707.12982666000005</v>
          </cell>
          <cell r="I20">
            <v>702.26702719000002</v>
          </cell>
          <cell r="J20">
            <v>-4.4982574438682983E-2</v>
          </cell>
          <cell r="K20">
            <v>-3.2903118777253187E-2</v>
          </cell>
          <cell r="L20">
            <v>-2.2347857609767069E-2</v>
          </cell>
          <cell r="M20">
            <v>-6.8768128378470213E-3</v>
          </cell>
          <cell r="N20">
            <v>-2.973645534199254E-2</v>
          </cell>
          <cell r="O20">
            <v>-3.49998748406114E-2</v>
          </cell>
          <cell r="P20">
            <v>5.7232183793044955E-2</v>
          </cell>
          <cell r="Q20">
            <v>-1.0108810054778261E-2</v>
          </cell>
          <cell r="R20">
            <v>695.16794320440249</v>
          </cell>
          <cell r="S20">
            <v>1.0999999999999999E-2</v>
          </cell>
          <cell r="T20">
            <v>-3.3559769151801033E-2</v>
          </cell>
          <cell r="U20">
            <v>1.1642320181420196E-2</v>
          </cell>
          <cell r="V20">
            <v>-1.1553552336089457E-2</v>
          </cell>
          <cell r="W20">
            <v>687.13628399021877</v>
          </cell>
          <cell r="X20">
            <v>1.2999999999999998E-2</v>
          </cell>
          <cell r="Y20">
            <v>-3.4647868536719417E-2</v>
          </cell>
          <cell r="Z20">
            <v>1.0639555809192291E-2</v>
          </cell>
        </row>
        <row r="21">
          <cell r="A21"/>
          <cell r="B21" t="str">
            <v>LPP Prothèses</v>
          </cell>
          <cell r="C21" t="str">
            <v>65611114</v>
          </cell>
          <cell r="D21"/>
          <cell r="E21">
            <v>267.52464438999999</v>
          </cell>
          <cell r="F21">
            <v>272.45477055999999</v>
          </cell>
          <cell r="G21">
            <v>277.29545753000002</v>
          </cell>
          <cell r="H21">
            <v>276.41535873999999</v>
          </cell>
          <cell r="I21">
            <v>269.33768100999998</v>
          </cell>
          <cell r="J21">
            <v>1.8428680397805926E-2</v>
          </cell>
          <cell r="K21">
            <v>1.7766937829903108E-2</v>
          </cell>
          <cell r="L21">
            <v>-3.1738665964436783E-3</v>
          </cell>
          <cell r="M21">
            <v>-2.5605225998521174E-2</v>
          </cell>
          <cell r="N21">
            <v>-2.1252817676303715E-2</v>
          </cell>
          <cell r="O21">
            <v>-3.49998748406114E-2</v>
          </cell>
          <cell r="P21">
            <v>4.2763363571212798E-2</v>
          </cell>
          <cell r="Q21">
            <v>-1.5119227973809823E-2</v>
          </cell>
          <cell r="R21">
            <v>265.26550320887253</v>
          </cell>
          <cell r="S21">
            <v>1.0999999999999999E-2</v>
          </cell>
          <cell r="T21">
            <v>-3.3559769151801033E-2</v>
          </cell>
          <cell r="U21">
            <v>3.8238763737403536E-2</v>
          </cell>
          <cell r="V21">
            <v>1.4433063317446093E-2</v>
          </cell>
          <cell r="W21">
            <v>269.09409701262041</v>
          </cell>
          <cell r="X21">
            <v>1.2999999999999998E-2</v>
          </cell>
          <cell r="Y21">
            <v>-3.4647868536719417E-2</v>
          </cell>
          <cell r="Z21">
            <v>4.9055214952878012E-2</v>
          </cell>
        </row>
        <row r="22">
          <cell r="A22"/>
          <cell r="B22" t="str">
            <v>Transport</v>
          </cell>
          <cell r="C22" t="str">
            <v>65611115</v>
          </cell>
          <cell r="D22"/>
          <cell r="E22">
            <v>188.33366434000001</v>
          </cell>
          <cell r="F22">
            <v>192.26893294000001</v>
          </cell>
          <cell r="G22">
            <v>191.41166208999999</v>
          </cell>
          <cell r="H22">
            <v>189.31048819</v>
          </cell>
          <cell r="I22">
            <v>188.04751987</v>
          </cell>
          <cell r="J22">
            <v>2.0895194779918018E-2</v>
          </cell>
          <cell r="K22">
            <v>-4.4587070666665778E-3</v>
          </cell>
          <cell r="L22">
            <v>-1.0977251213732419E-2</v>
          </cell>
          <cell r="M22">
            <v>-6.6714123030121317E-3</v>
          </cell>
          <cell r="N22">
            <v>0</v>
          </cell>
          <cell r="O22">
            <v>-3.49998748406114E-2</v>
          </cell>
          <cell r="P22">
            <v>-7.0234555231544316E-2</v>
          </cell>
          <cell r="Q22">
            <v>-0.10277622942956566</v>
          </cell>
          <cell r="R22">
            <v>168.72070482418007</v>
          </cell>
          <cell r="S22">
            <v>1.0999999999999999E-2</v>
          </cell>
          <cell r="T22">
            <v>-3.3559769151801033E-2</v>
          </cell>
          <cell r="U22">
            <v>-5.9153115583959082E-2</v>
          </cell>
          <cell r="V22">
            <v>-8.0725724750306371E-2</v>
          </cell>
          <cell r="W22">
            <v>155.10060364686564</v>
          </cell>
          <cell r="X22">
            <v>1.2999999999999998E-2</v>
          </cell>
          <cell r="Y22">
            <v>-3.4647868536719417E-2</v>
          </cell>
          <cell r="Z22">
            <v>-5.7951924851469827E-2</v>
          </cell>
        </row>
        <row r="23">
          <cell r="A23"/>
          <cell r="B23" t="str">
            <v>Autres prestations en nature</v>
          </cell>
          <cell r="C23" t="str">
            <v>65611116</v>
          </cell>
          <cell r="D23"/>
          <cell r="E23">
            <v>9.1968153699999995</v>
          </cell>
          <cell r="F23">
            <v>9.1923744599999999</v>
          </cell>
          <cell r="G23">
            <v>9.4734127499999996</v>
          </cell>
          <cell r="H23">
            <v>8.3580915400000002</v>
          </cell>
          <cell r="I23">
            <v>8.2736677499999995</v>
          </cell>
          <cell r="J23">
            <v>-4.8287475841755169E-4</v>
          </cell>
          <cell r="K23">
            <v>3.0572981031497241E-2</v>
          </cell>
          <cell r="L23">
            <v>-0.11773172344887005</v>
          </cell>
          <cell r="M23">
            <v>-1.0100845342021781E-2</v>
          </cell>
          <cell r="N23">
            <v>0</v>
          </cell>
          <cell r="O23">
            <v>-3.49998748406114E-2</v>
          </cell>
          <cell r="P23">
            <v>2.6735874813699212E-3</v>
          </cell>
          <cell r="Q23">
            <v>-3.2419862586464898E-2</v>
          </cell>
          <cell r="R23">
            <v>8.0054365784589336</v>
          </cell>
          <cell r="S23">
            <v>1.0999999999999999E-2</v>
          </cell>
          <cell r="T23">
            <v>-3.3559769151801033E-2</v>
          </cell>
          <cell r="U23">
            <v>-9.7136597659048807E-3</v>
          </cell>
          <cell r="V23">
            <v>-3.2419862586464898E-2</v>
          </cell>
          <cell r="W23">
            <v>7.7459014246406355</v>
          </cell>
          <cell r="X23">
            <v>1.2999999999999998E-2</v>
          </cell>
          <cell r="Y23">
            <v>-3.4647868536719417E-2</v>
          </cell>
          <cell r="Z23">
            <v>-1.1721438925944572E-2</v>
          </cell>
        </row>
        <row r="24">
          <cell r="A24"/>
          <cell r="B24" t="str">
            <v xml:space="preserve">Prestations en espèce IJ </v>
          </cell>
          <cell r="C24">
            <v>656111171</v>
          </cell>
          <cell r="D24"/>
          <cell r="E24"/>
          <cell r="F24"/>
          <cell r="G24"/>
          <cell r="H24"/>
          <cell r="I24"/>
          <cell r="J24"/>
          <cell r="K24"/>
          <cell r="L24"/>
          <cell r="M24"/>
          <cell r="N24"/>
          <cell r="O24"/>
          <cell r="P24"/>
          <cell r="Q24"/>
          <cell r="R24"/>
          <cell r="S24"/>
          <cell r="T24"/>
          <cell r="U24"/>
          <cell r="V24"/>
          <cell r="W24"/>
          <cell r="X24"/>
          <cell r="Y24"/>
          <cell r="Z24"/>
        </row>
        <row r="25">
          <cell r="A25"/>
          <cell r="B25" t="str">
            <v>Allocation d'accompagnement d'une personne en fin de vie</v>
          </cell>
          <cell r="C25" t="str">
            <v>656111172</v>
          </cell>
          <cell r="D25"/>
          <cell r="E25">
            <v>0</v>
          </cell>
          <cell r="F25">
            <v>0</v>
          </cell>
          <cell r="G25">
            <v>0</v>
          </cell>
          <cell r="H25">
            <v>4.0377299999999998E-3</v>
          </cell>
          <cell r="I25">
            <v>1.1747400000000001E-3</v>
          </cell>
          <cell r="J25" t="str">
            <v/>
          </cell>
          <cell r="K25" t="str">
            <v/>
          </cell>
          <cell r="L25" t="str">
            <v/>
          </cell>
          <cell r="M25">
            <v>-0.70905929817001134</v>
          </cell>
          <cell r="N25">
            <v>0</v>
          </cell>
          <cell r="O25">
            <v>0</v>
          </cell>
          <cell r="P25">
            <v>0</v>
          </cell>
          <cell r="Q25">
            <v>0</v>
          </cell>
          <cell r="R25">
            <v>1.1747400000000001E-3</v>
          </cell>
          <cell r="S25">
            <v>0</v>
          </cell>
          <cell r="T25">
            <v>0</v>
          </cell>
          <cell r="U25">
            <v>0</v>
          </cell>
          <cell r="V25">
            <v>0</v>
          </cell>
          <cell r="W25">
            <v>1.1747400000000001E-3</v>
          </cell>
          <cell r="X25">
            <v>1.2999999999999998E-2</v>
          </cell>
          <cell r="Y25">
            <v>0</v>
          </cell>
          <cell r="Z25">
            <v>0</v>
          </cell>
        </row>
        <row r="26">
          <cell r="A26"/>
          <cell r="B26" t="str">
            <v>Autres prestations exécutées en ville</v>
          </cell>
          <cell r="C26" t="str">
            <v>65611118</v>
          </cell>
          <cell r="D26"/>
          <cell r="E26">
            <v>0</v>
          </cell>
          <cell r="F26">
            <v>0</v>
          </cell>
          <cell r="G26">
            <v>0</v>
          </cell>
          <cell r="H26">
            <v>0</v>
          </cell>
          <cell r="I26">
            <v>1.6903999999999999E-4</v>
          </cell>
          <cell r="J26" t="str">
            <v/>
          </cell>
          <cell r="K26" t="str">
            <v/>
          </cell>
          <cell r="L26" t="str">
            <v/>
          </cell>
          <cell r="M26" t="str">
            <v/>
          </cell>
          <cell r="N26"/>
          <cell r="O26"/>
          <cell r="P26"/>
          <cell r="Q26">
            <v>0</v>
          </cell>
          <cell r="R26">
            <v>1.6903999999999999E-4</v>
          </cell>
          <cell r="S26"/>
          <cell r="T26"/>
          <cell r="U26"/>
          <cell r="V26">
            <v>0</v>
          </cell>
          <cell r="W26">
            <v>1.6903999999999999E-4</v>
          </cell>
          <cell r="X26"/>
          <cell r="Y26"/>
          <cell r="Z26"/>
        </row>
        <row r="27">
          <cell r="A27"/>
          <cell r="B27" t="str">
            <v>Soins des étrangers</v>
          </cell>
          <cell r="C27"/>
          <cell r="D27"/>
          <cell r="E27"/>
          <cell r="F27"/>
          <cell r="G27"/>
          <cell r="H27"/>
          <cell r="I27"/>
          <cell r="J27" t="str">
            <v/>
          </cell>
          <cell r="K27" t="str">
            <v/>
          </cell>
          <cell r="L27" t="str">
            <v/>
          </cell>
          <cell r="M27" t="str">
            <v/>
          </cell>
          <cell r="N27"/>
          <cell r="O27"/>
          <cell r="P27"/>
          <cell r="Q27">
            <v>0</v>
          </cell>
          <cell r="R27">
            <v>0</v>
          </cell>
          <cell r="S27"/>
          <cell r="T27"/>
          <cell r="U27"/>
          <cell r="V27">
            <v>0</v>
          </cell>
          <cell r="W27">
            <v>0</v>
          </cell>
          <cell r="X27"/>
          <cell r="Y27"/>
          <cell r="Z27"/>
        </row>
        <row r="28">
          <cell r="A28"/>
          <cell r="B28" t="str">
            <v>Prestations "maladie" exécutées en établissements</v>
          </cell>
          <cell r="C28"/>
          <cell r="D28"/>
          <cell r="E28">
            <v>4258.7981224933546</v>
          </cell>
          <cell r="F28">
            <v>3973.1248409799996</v>
          </cell>
          <cell r="G28">
            <v>3955.0971044399998</v>
          </cell>
          <cell r="H28">
            <v>3952.0128858899998</v>
          </cell>
          <cell r="I28">
            <v>3840.2899393499997</v>
          </cell>
          <cell r="J28">
            <v>-6.7078380636202792E-2</v>
          </cell>
          <cell r="K28">
            <v>-4.5374201067271474E-3</v>
          </cell>
          <cell r="L28">
            <v>-7.7980855300308798E-4</v>
          </cell>
          <cell r="M28">
            <v>-2.8269884174438837E-2</v>
          </cell>
          <cell r="N28">
            <v>1.0999999999999899E-2</v>
          </cell>
          <cell r="O28">
            <v>-3.8673674599319696E-2</v>
          </cell>
          <cell r="P28">
            <v>2.2445906187338549E-2</v>
          </cell>
          <cell r="Q28">
            <v>-6.2838882588806839E-3</v>
          </cell>
          <cell r="R28">
            <v>3816.1579864894206</v>
          </cell>
          <cell r="S28">
            <v>1.0999999999999899E-2</v>
          </cell>
          <cell r="T28">
            <v>-3.8379902000255983E-2</v>
          </cell>
          <cell r="U28">
            <v>2.9539598750729423E-2</v>
          </cell>
          <cell r="V28">
            <v>9.1625551359183891E-4</v>
          </cell>
          <cell r="W28">
            <v>3819.6545622852791</v>
          </cell>
          <cell r="X28">
            <v>1.2999999999999678E-2</v>
          </cell>
          <cell r="Y28">
            <v>-3.5904449976980279E-2</v>
          </cell>
          <cell r="Z28">
            <v>2.8928077762937932E-2</v>
          </cell>
        </row>
        <row r="29">
          <cell r="A29"/>
          <cell r="B29" t="str">
            <v>Etablissements sanitaires à tarification administrative (maladie)</v>
          </cell>
          <cell r="C29"/>
          <cell r="D29"/>
          <cell r="E29">
            <v>2700.4098836833546</v>
          </cell>
          <cell r="F29">
            <v>2406.2952141299997</v>
          </cell>
          <cell r="G29">
            <v>2414.1278152999998</v>
          </cell>
          <cell r="H29">
            <v>2411.8969738199999</v>
          </cell>
          <cell r="I29">
            <v>2317.4229532199997</v>
          </cell>
          <cell r="J29">
            <v>-0.10891482486806148</v>
          </cell>
          <cell r="K29">
            <v>3.2550458164926285E-3</v>
          </cell>
          <cell r="L29">
            <v>-9.2407761754021204E-4</v>
          </cell>
          <cell r="M29">
            <v>-3.9170006689950236E-2</v>
          </cell>
          <cell r="N29">
            <v>1.0999999999999999E-2</v>
          </cell>
          <cell r="O29">
            <v>-3.49998748406114E-2</v>
          </cell>
          <cell r="P29">
            <v>1.0946892237476025E-2</v>
          </cell>
          <cell r="Q29">
            <v>-1.100518155297979E-2</v>
          </cell>
          <cell r="R29">
            <v>2291.919292884771</v>
          </cell>
          <cell r="S29">
            <v>1.0999999999999999E-2</v>
          </cell>
          <cell r="T29">
            <v>-3.3559769151801033E-2</v>
          </cell>
          <cell r="U29">
            <v>1.6915082966622919E-2</v>
          </cell>
          <cell r="V29">
            <v>-2.713737778274159E-3</v>
          </cell>
          <cell r="W29">
            <v>2285.6996249149142</v>
          </cell>
          <cell r="X29">
            <v>1.2999999999999998E-2</v>
          </cell>
          <cell r="Y29">
            <v>-3.4647868536719417E-2</v>
          </cell>
          <cell r="Z29">
            <v>1.4907303806583228E-2</v>
          </cell>
        </row>
        <row r="30">
          <cell r="A30"/>
          <cell r="B30" t="str">
            <v>Dotation globale (Daf, Dac, Migac, Fau, Fapo) + hôpitaux de proximité</v>
          </cell>
          <cell r="C30"/>
          <cell r="D30"/>
          <cell r="E30">
            <v>928.45041053335433</v>
          </cell>
          <cell r="F30">
            <v>934.30228026999998</v>
          </cell>
          <cell r="G30">
            <v>950.67867715</v>
          </cell>
          <cell r="H30">
            <v>942.96053791999998</v>
          </cell>
          <cell r="I30">
            <v>895.56371158000013</v>
          </cell>
          <cell r="J30">
            <v>6.3028349928608562E-3</v>
          </cell>
          <cell r="K30">
            <v>1.7527942750249385E-2</v>
          </cell>
          <cell r="L30">
            <v>-8.11855721129447E-3</v>
          </cell>
          <cell r="M30">
            <v>-5.0263849264093975E-2</v>
          </cell>
          <cell r="N30"/>
          <cell r="O30"/>
          <cell r="P30"/>
          <cell r="Q30"/>
          <cell r="R30"/>
          <cell r="S30"/>
          <cell r="T30"/>
          <cell r="U30"/>
          <cell r="V30"/>
          <cell r="W30"/>
          <cell r="X30"/>
          <cell r="Y30"/>
          <cell r="Z30"/>
        </row>
        <row r="31">
          <cell r="A31"/>
          <cell r="B31" t="str">
            <v>dotation exercice courant</v>
          </cell>
          <cell r="C31" t="str">
            <v>656111211110+656111211120+6561112112+65611121130+656111211410+656111211420+656111211430+656111211440+65611121150</v>
          </cell>
          <cell r="D31"/>
          <cell r="E31">
            <v>978.79271434335431</v>
          </cell>
          <cell r="F31">
            <v>920.26426355000001</v>
          </cell>
          <cell r="G31">
            <v>950.75275982000005</v>
          </cell>
          <cell r="H31">
            <v>940.12832337999998</v>
          </cell>
          <cell r="I31">
            <v>901.9812454800001</v>
          </cell>
          <cell r="J31">
            <v>-5.9796573815549349E-2</v>
          </cell>
          <cell r="K31">
            <v>3.3130153454387107E-2</v>
          </cell>
          <cell r="L31">
            <v>-1.1174762660706369E-2</v>
          </cell>
          <cell r="M31">
            <v>-4.0576458501804795E-2</v>
          </cell>
          <cell r="N31"/>
          <cell r="O31"/>
          <cell r="P31"/>
          <cell r="Q31"/>
          <cell r="R31"/>
          <cell r="S31"/>
          <cell r="T31"/>
          <cell r="U31"/>
          <cell r="V31"/>
          <cell r="W31"/>
          <cell r="X31"/>
          <cell r="Y31"/>
          <cell r="Z31"/>
        </row>
        <row r="32">
          <cell r="A32"/>
          <cell r="B32" t="str">
            <v>régularisation exercices précédents</v>
          </cell>
          <cell r="C32" t="str">
            <v>656111211111+656111211119+656111211129+65611121131+65611121139+656111211419+656111211429+656111211439+6561121159</v>
          </cell>
          <cell r="D32"/>
          <cell r="E32">
            <v>-50.342303809999997</v>
          </cell>
          <cell r="F32">
            <v>14.03801672</v>
          </cell>
          <cell r="G32">
            <v>-7.4082669999999989E-2</v>
          </cell>
          <cell r="H32">
            <v>2.8322145400000012</v>
          </cell>
          <cell r="I32">
            <v>-6.4175339000000022</v>
          </cell>
          <cell r="J32">
            <v>-1.2788512971710977</v>
          </cell>
          <cell r="K32">
            <v>-1.0052772889132162</v>
          </cell>
          <cell r="L32">
            <v>-39.230459836288318</v>
          </cell>
          <cell r="M32">
            <v>-3.2659066992855701</v>
          </cell>
          <cell r="N32"/>
          <cell r="O32"/>
          <cell r="P32"/>
          <cell r="Q32"/>
          <cell r="R32"/>
          <cell r="S32"/>
          <cell r="T32"/>
          <cell r="U32"/>
          <cell r="V32"/>
          <cell r="W32"/>
          <cell r="X32"/>
          <cell r="Y32"/>
          <cell r="Z32"/>
        </row>
        <row r="33">
          <cell r="A33"/>
          <cell r="B33" t="str">
            <v>Financement à l'activité</v>
          </cell>
          <cell r="C33"/>
          <cell r="D33"/>
          <cell r="E33">
            <v>1765.91423919</v>
          </cell>
          <cell r="F33">
            <v>1467.3299643700002</v>
          </cell>
          <cell r="G33">
            <v>1462.1197674099999</v>
          </cell>
          <cell r="H33">
            <v>1467.3823980199998</v>
          </cell>
          <cell r="I33">
            <v>1421.4145659999997</v>
          </cell>
          <cell r="J33">
            <v>-0.16908197929077021</v>
          </cell>
          <cell r="K33">
            <v>-3.5508011739113546E-3</v>
          </cell>
          <cell r="L33">
            <v>3.5993156835038816E-3</v>
          </cell>
          <cell r="M33">
            <v>-3.1326416401086979E-2</v>
          </cell>
          <cell r="N33"/>
          <cell r="O33"/>
          <cell r="P33"/>
          <cell r="Q33"/>
          <cell r="R33"/>
          <cell r="S33"/>
          <cell r="T33"/>
          <cell r="U33"/>
          <cell r="V33"/>
          <cell r="W33"/>
          <cell r="X33"/>
          <cell r="Y33"/>
          <cell r="Z33"/>
        </row>
        <row r="34">
          <cell r="A34"/>
          <cell r="B34" t="str">
            <v>dotation exercice courant</v>
          </cell>
          <cell r="C34" t="str">
            <v>65611121610+20+30</v>
          </cell>
          <cell r="D34"/>
          <cell r="E34">
            <v>1521.30155728</v>
          </cell>
          <cell r="F34">
            <v>1197.8480343000001</v>
          </cell>
          <cell r="G34">
            <v>1463.99731802</v>
          </cell>
          <cell r="H34">
            <v>1466.0612813799999</v>
          </cell>
          <cell r="I34">
            <v>1421.0771271499998</v>
          </cell>
          <cell r="J34">
            <v>-0.21261630965415973</v>
          </cell>
          <cell r="K34">
            <v>0.22218952329419023</v>
          </cell>
          <cell r="L34">
            <v>1.4098136209643607E-3</v>
          </cell>
          <cell r="M34">
            <v>-3.0683679325912341E-2</v>
          </cell>
          <cell r="N34"/>
          <cell r="O34"/>
          <cell r="P34"/>
          <cell r="Q34"/>
          <cell r="R34"/>
          <cell r="S34"/>
          <cell r="T34"/>
          <cell r="U34"/>
          <cell r="V34"/>
          <cell r="W34"/>
          <cell r="X34"/>
          <cell r="Y34"/>
          <cell r="Z34"/>
        </row>
        <row r="35">
          <cell r="A35"/>
          <cell r="B35" t="str">
            <v>régularisation exercices précédents</v>
          </cell>
          <cell r="C35" t="str">
            <v>65611121611+19+21+29+31+39</v>
          </cell>
          <cell r="D35"/>
          <cell r="E35">
            <v>244.61268190999999</v>
          </cell>
          <cell r="F35">
            <v>269.48193006999998</v>
          </cell>
          <cell r="G35">
            <v>-1.8775506099999997</v>
          </cell>
          <cell r="H35">
            <v>1.3211166399999918</v>
          </cell>
          <cell r="I35">
            <v>0.33743885000000001</v>
          </cell>
          <cell r="J35">
            <v>0.101667861068422</v>
          </cell>
          <cell r="K35">
            <v>-1.0069672597695598</v>
          </cell>
          <cell r="L35">
            <v>-1.7036383642409469</v>
          </cell>
          <cell r="M35">
            <v>-0.74458057692771007</v>
          </cell>
          <cell r="N35"/>
          <cell r="O35"/>
          <cell r="P35"/>
          <cell r="Q35"/>
          <cell r="R35"/>
          <cell r="S35"/>
          <cell r="T35"/>
          <cell r="U35"/>
          <cell r="V35"/>
          <cell r="W35"/>
          <cell r="X35"/>
          <cell r="Y35"/>
          <cell r="Z35"/>
        </row>
        <row r="36">
          <cell r="A36"/>
          <cell r="B36" t="str">
            <v>Autres</v>
          </cell>
          <cell r="C36" t="str">
            <v>656111212,3,4,5</v>
          </cell>
          <cell r="D36"/>
          <cell r="E36">
            <v>6.04523396</v>
          </cell>
          <cell r="F36">
            <v>4.6629694900000001</v>
          </cell>
          <cell r="G36">
            <v>1.3293707400000001</v>
          </cell>
          <cell r="H36">
            <v>1.5540378800000003</v>
          </cell>
          <cell r="I36">
            <v>0.44467563999999998</v>
          </cell>
          <cell r="J36">
            <v>-0.22865359374775959</v>
          </cell>
          <cell r="K36">
            <v>-0.71490897745505089</v>
          </cell>
          <cell r="L36">
            <v>0.16900262149594189</v>
          </cell>
          <cell r="M36">
            <v>-0.71385791445444047</v>
          </cell>
          <cell r="N36"/>
          <cell r="O36"/>
          <cell r="P36"/>
          <cell r="Q36"/>
          <cell r="R36"/>
          <cell r="S36"/>
          <cell r="T36"/>
          <cell r="U36"/>
          <cell r="V36"/>
          <cell r="W36"/>
          <cell r="X36"/>
          <cell r="Y36"/>
          <cell r="Z36"/>
        </row>
        <row r="37">
          <cell r="A37"/>
          <cell r="B37" t="str">
            <v>Etablissements médico-sociaux (maladie)</v>
          </cell>
          <cell r="C37"/>
          <cell r="D37"/>
          <cell r="E37">
            <v>1056.89619829</v>
          </cell>
          <cell r="F37">
            <v>1062.04977461</v>
          </cell>
          <cell r="G37">
            <v>1057.41397921</v>
          </cell>
          <cell r="H37">
            <v>1069.9264107499998</v>
          </cell>
          <cell r="I37">
            <v>1062.6726949500001</v>
          </cell>
          <cell r="J37">
            <v>4.8761423575353563E-3</v>
          </cell>
          <cell r="K37">
            <v>-4.3649511640848826E-3</v>
          </cell>
          <cell r="L37">
            <v>1.1833049104711063E-2</v>
          </cell>
          <cell r="M37">
            <v>-6.7796399145947364E-3</v>
          </cell>
          <cell r="N37">
            <v>1.1000000000000121E-2</v>
          </cell>
          <cell r="O37">
            <v>-4.8276264005026603E-2</v>
          </cell>
          <cell r="P37">
            <v>4.309200526917234E-2</v>
          </cell>
          <cell r="Q37">
            <v>3.6555098639191918E-3</v>
          </cell>
          <cell r="R37">
            <v>1066.5573054685074</v>
          </cell>
          <cell r="S37">
            <v>1.0999999999999899E-2</v>
          </cell>
          <cell r="T37">
            <v>-5.0806276555818375E-2</v>
          </cell>
          <cell r="U37">
            <v>4.9065302583688908E-2</v>
          </cell>
          <cell r="V37">
            <v>6.7196289031592783E-3</v>
          </cell>
          <cell r="W37">
            <v>1073.7241747652092</v>
          </cell>
          <cell r="X37">
            <v>1.2999999999999678E-2</v>
          </cell>
          <cell r="Y37">
            <v>-3.9118017522817072E-2</v>
          </cell>
          <cell r="Z37">
            <v>4.7076311742343169E-2</v>
          </cell>
        </row>
        <row r="38">
          <cell r="A38"/>
          <cell r="B38" t="str">
            <v>Enfance inadaptée et adultes handicapés</v>
          </cell>
          <cell r="C38" t="str">
            <v>656111221+656111222+6561112252+656111226+6561112272+6561112273+6561112276+6561112277+6561112278+656111228</v>
          </cell>
          <cell r="D38"/>
          <cell r="E38">
            <v>58.61360466</v>
          </cell>
          <cell r="F38">
            <v>58.980597469999999</v>
          </cell>
          <cell r="G38">
            <v>59.384578179999998</v>
          </cell>
          <cell r="H38">
            <v>63.792246820000003</v>
          </cell>
          <cell r="I38">
            <v>53.715146670000003</v>
          </cell>
          <cell r="J38">
            <v>6.2612223242166191E-3</v>
          </cell>
          <cell r="K38">
            <v>6.8493831417269129E-3</v>
          </cell>
          <cell r="L38">
            <v>7.422244587879305E-2</v>
          </cell>
          <cell r="M38">
            <v>-0.15796747492581889</v>
          </cell>
          <cell r="N38">
            <v>1.0999999999999999E-2</v>
          </cell>
          <cell r="O38">
            <v>-3.49998748406114E-2</v>
          </cell>
          <cell r="P38">
            <v>2.1900023940411906E-2</v>
          </cell>
          <cell r="Q38">
            <v>-3.0188788360887564E-3</v>
          </cell>
          <cell r="R38">
            <v>53.552987150540538</v>
          </cell>
          <cell r="S38">
            <v>1.0999999999999999E-2</v>
          </cell>
          <cell r="T38">
            <v>-3.3559769151801033E-2</v>
          </cell>
          <cell r="U38">
            <v>2.78682146695588E-2</v>
          </cell>
          <cell r="V38">
            <v>4.3002998081089761E-3</v>
          </cell>
          <cell r="W38">
            <v>53.783281050907668</v>
          </cell>
          <cell r="X38">
            <v>1.2999999999999998E-2</v>
          </cell>
          <cell r="Y38">
            <v>-3.4647868536719417E-2</v>
          </cell>
          <cell r="Z38">
            <v>2.5860435509519109E-2</v>
          </cell>
        </row>
        <row r="39">
          <cell r="A39"/>
          <cell r="B39" t="str">
            <v>Personnes âgées</v>
          </cell>
          <cell r="C39" t="str">
            <v>656111223+656111224+6561112251</v>
          </cell>
          <cell r="D39"/>
          <cell r="E39">
            <v>980.14144127999998</v>
          </cell>
          <cell r="F39">
            <v>985.77955808000002</v>
          </cell>
          <cell r="G39">
            <v>980.00418381999998</v>
          </cell>
          <cell r="H39">
            <v>987.42642081999998</v>
          </cell>
          <cell r="I39">
            <v>989.80776289000005</v>
          </cell>
          <cell r="J39">
            <v>5.7523501839051167E-3</v>
          </cell>
          <cell r="K39">
            <v>-5.8586873836669068E-3</v>
          </cell>
          <cell r="L39">
            <v>7.5736788909089572E-3</v>
          </cell>
          <cell r="M39">
            <v>2.4116653350459349E-3</v>
          </cell>
          <cell r="N39">
            <v>1.0999999999999999E-2</v>
          </cell>
          <cell r="O39">
            <v>-4.9253608526595882E-2</v>
          </cell>
          <cell r="P39">
            <v>4.4139085435972891E-2</v>
          </cell>
          <cell r="Q39">
            <v>3.6312938190119493E-3</v>
          </cell>
          <cell r="R39">
            <v>993.40204570139258</v>
          </cell>
          <cell r="S39">
            <v>1.0999999999999999E-2</v>
          </cell>
          <cell r="T39">
            <v>-5.2076329033237445E-2</v>
          </cell>
          <cell r="U39">
            <v>5.0107276165119785E-2</v>
          </cell>
          <cell r="V39">
            <v>6.3711811167930232E-3</v>
          </cell>
          <cell r="W39">
            <v>999.73119005634885</v>
          </cell>
          <cell r="X39">
            <v>1.2999999999999998E-2</v>
          </cell>
          <cell r="Y39">
            <v>-3.9448866123785509E-2</v>
          </cell>
          <cell r="Z39">
            <v>4.8099497005080094E-2</v>
          </cell>
        </row>
        <row r="40">
          <cell r="A40"/>
          <cell r="B40" t="str">
            <v>Autres</v>
          </cell>
          <cell r="C40" t="str">
            <v>6561112271+6561112274+6561112275</v>
          </cell>
          <cell r="D40"/>
          <cell r="E40">
            <v>18.141152349999999</v>
          </cell>
          <cell r="F40">
            <v>17.28961906</v>
          </cell>
          <cell r="G40">
            <v>18.025217210000001</v>
          </cell>
          <cell r="H40">
            <v>18.707743109999999</v>
          </cell>
          <cell r="I40">
            <v>19.149785390000002</v>
          </cell>
          <cell r="J40">
            <v>-4.6939316399048879E-2</v>
          </cell>
          <cell r="K40">
            <v>4.2545653981574845E-2</v>
          </cell>
          <cell r="L40">
            <v>3.7865058270773432E-2</v>
          </cell>
          <cell r="M40">
            <v>2.3628840603638297E-2</v>
          </cell>
          <cell r="N40">
            <v>1.0999999999999999E-2</v>
          </cell>
          <cell r="O40">
            <v>-3.49998748406114E-2</v>
          </cell>
          <cell r="P40">
            <v>4.9213786012078264E-2</v>
          </cell>
          <cell r="Q40">
            <v>2.3628840603638235E-2</v>
          </cell>
          <cell r="R40">
            <v>19.602272616574194</v>
          </cell>
          <cell r="S40">
            <v>1.0999999999999999E-2</v>
          </cell>
          <cell r="T40">
            <v>-3.3559769151801033E-2</v>
          </cell>
          <cell r="U40">
            <v>5.5181976741225158E-2</v>
          </cell>
          <cell r="V40">
            <v>3.0987786633723591E-2</v>
          </cell>
          <cell r="W40">
            <v>20.209703657952677</v>
          </cell>
          <cell r="X40">
            <v>1.2999999999999998E-2</v>
          </cell>
          <cell r="Y40">
            <v>-3.4647868536719417E-2</v>
          </cell>
          <cell r="Z40">
            <v>5.3174197581185467E-2</v>
          </cell>
        </row>
        <row r="41">
          <cell r="A41"/>
          <cell r="B41" t="str">
            <v>Cliniques privées (maladie)</v>
          </cell>
          <cell r="C41">
            <v>65611123</v>
          </cell>
          <cell r="D41"/>
          <cell r="E41">
            <v>501.49204051999999</v>
          </cell>
          <cell r="F41">
            <v>504.77985224000003</v>
          </cell>
          <cell r="G41">
            <v>483.55530993000002</v>
          </cell>
          <cell r="H41">
            <v>470.18950131999998</v>
          </cell>
          <cell r="I41">
            <v>460.19429117999999</v>
          </cell>
          <cell r="J41">
            <v>6.5560596267707164E-3</v>
          </cell>
          <cell r="K41">
            <v>-4.204712651627128E-2</v>
          </cell>
          <cell r="L41">
            <v>-2.7640702801784749E-2</v>
          </cell>
          <cell r="M41">
            <v>-2.125783351593271E-2</v>
          </cell>
          <cell r="N41">
            <v>1.0999999999999999E-2</v>
          </cell>
          <cell r="O41">
            <v>-3.49998748406114E-2</v>
          </cell>
          <cell r="P41">
            <v>1.9397349035729539E-2</v>
          </cell>
          <cell r="Q41">
            <v>-5.4605263298992341E-3</v>
          </cell>
          <cell r="R41">
            <v>457.68138813614229</v>
          </cell>
          <cell r="S41">
            <v>1.0999999999999999E-2</v>
          </cell>
          <cell r="T41">
            <v>-3.3559769151801033E-2</v>
          </cell>
          <cell r="U41">
            <v>2.9167910243855122E-2</v>
          </cell>
          <cell r="V41">
            <v>5.5701947579636308E-3</v>
          </cell>
          <cell r="W41">
            <v>460.23076260515575</v>
          </cell>
          <cell r="X41">
            <v>1.2999999999999998E-2</v>
          </cell>
          <cell r="Y41">
            <v>-3.4647868536719417E-2</v>
          </cell>
          <cell r="Z41">
            <v>2.68167302645681E-2</v>
          </cell>
        </row>
        <row r="42">
          <cell r="A42"/>
          <cell r="B42" t="str">
            <v>Autres (réseaux gérontologiques)</v>
          </cell>
          <cell r="C42">
            <v>6561118</v>
          </cell>
          <cell r="D42"/>
          <cell r="E42">
            <v>0</v>
          </cell>
          <cell r="F42">
            <v>0</v>
          </cell>
          <cell r="G42">
            <v>0</v>
          </cell>
          <cell r="H42">
            <v>0</v>
          </cell>
          <cell r="I42">
            <v>0</v>
          </cell>
          <cell r="J42" t="str">
            <v/>
          </cell>
          <cell r="K42" t="str">
            <v/>
          </cell>
          <cell r="L42" t="str">
            <v/>
          </cell>
          <cell r="M42" t="str">
            <v/>
          </cell>
          <cell r="N42"/>
          <cell r="O42"/>
          <cell r="P42"/>
          <cell r="Q42"/>
          <cell r="R42">
            <v>0</v>
          </cell>
          <cell r="S42"/>
          <cell r="T42"/>
          <cell r="U42"/>
          <cell r="V42"/>
          <cell r="W42">
            <v>0</v>
          </cell>
          <cell r="X42"/>
          <cell r="Y42"/>
          <cell r="Z42"/>
        </row>
        <row r="43">
          <cell r="A43"/>
          <cell r="B43" t="str">
            <v>Prestations légales "maternité"</v>
          </cell>
          <cell r="C43"/>
          <cell r="D43"/>
          <cell r="E43">
            <v>31.402383790000002</v>
          </cell>
          <cell r="F43">
            <v>29.956741690000001</v>
          </cell>
          <cell r="G43">
            <v>30.23475397</v>
          </cell>
          <cell r="H43">
            <v>30.240529370000001</v>
          </cell>
          <cell r="I43">
            <v>38.59753851</v>
          </cell>
          <cell r="J43">
            <v>-4.6036062410661993E-2</v>
          </cell>
          <cell r="K43">
            <v>9.2804578974890056E-3</v>
          </cell>
          <cell r="L43">
            <v>1.9101858760721331E-4</v>
          </cell>
          <cell r="M43">
            <v>0.27635128465345377</v>
          </cell>
          <cell r="N43">
            <v>1.1928441497948139E-2</v>
          </cell>
          <cell r="O43">
            <v>-2.7404260101960842E-2</v>
          </cell>
          <cell r="P43">
            <v>7.0410957603798785E-2</v>
          </cell>
          <cell r="Q43">
            <v>5.3495565032836798E-2</v>
          </cell>
          <cell r="R43">
            <v>40.662335641469127</v>
          </cell>
          <cell r="S43">
            <v>1.2163911920233472E-2</v>
          </cell>
          <cell r="T43">
            <v>-2.0295668729526484E-2</v>
          </cell>
          <cell r="U43">
            <v>2.5881004131721008E-2</v>
          </cell>
          <cell r="V43">
            <v>1.728552519823634E-2</v>
          </cell>
          <cell r="W43">
            <v>41.365205468818885</v>
          </cell>
          <cell r="X43">
            <v>1.394025725948822E-2</v>
          </cell>
          <cell r="Y43">
            <v>-2.5386908254393714E-2</v>
          </cell>
          <cell r="Z43">
            <v>2.4682120312922162E-2</v>
          </cell>
        </row>
        <row r="44">
          <cell r="A44"/>
          <cell r="B44" t="str">
            <v>Prestations "maternité" exécutées en ville</v>
          </cell>
          <cell r="C44"/>
          <cell r="D44"/>
          <cell r="E44">
            <v>24.554351110000002</v>
          </cell>
          <cell r="F44">
            <v>23.71581304</v>
          </cell>
          <cell r="G44">
            <v>23.850155900000001</v>
          </cell>
          <cell r="H44">
            <v>23.665583810000001</v>
          </cell>
          <cell r="I44">
            <v>22.58328581</v>
          </cell>
          <cell r="J44">
            <v>-3.4150284250781898E-2</v>
          </cell>
          <cell r="K44">
            <v>5.6646955250242723E-3</v>
          </cell>
          <cell r="L44">
            <v>-7.7388211118569515E-3</v>
          </cell>
          <cell r="M44">
            <v>-4.5732993899042187E-2</v>
          </cell>
          <cell r="N44">
            <v>1.2586817647920245E-2</v>
          </cell>
          <cell r="O44">
            <v>-2.2018060110517101E-2</v>
          </cell>
          <cell r="P44">
            <v>0.13155723451820078</v>
          </cell>
          <cell r="Q44">
            <v>0.12057164715381601</v>
          </cell>
          <cell r="R44">
            <v>25.306189778257099</v>
          </cell>
          <cell r="S44">
            <v>1.2870189766706952E-2</v>
          </cell>
          <cell r="T44">
            <v>-1.2246829192104403E-2</v>
          </cell>
          <cell r="U44">
            <v>7.0835004241234234E-3</v>
          </cell>
          <cell r="V44">
            <v>7.5525410635129226E-3</v>
          </cell>
          <cell r="W44">
            <v>25.497315815718437</v>
          </cell>
          <cell r="X44">
            <v>1.452541291065268E-2</v>
          </cell>
          <cell r="Y44">
            <v>-1.9623482139120019E-2</v>
          </cell>
          <cell r="Z44">
            <v>5.3817644751439353E-3</v>
          </cell>
        </row>
        <row r="45">
          <cell r="A45"/>
          <cell r="B45" t="str">
            <v>Autres prestations exécutées en ville</v>
          </cell>
          <cell r="C45" t="str">
            <v>65611211+65611212+65611213+65611214+65611215+65611216+65611218</v>
          </cell>
          <cell r="D45"/>
          <cell r="E45">
            <v>2.4302736600000001</v>
          </cell>
          <cell r="F45">
            <v>2.4872177099999999</v>
          </cell>
          <cell r="G45">
            <v>2.5556700600000002</v>
          </cell>
          <cell r="H45">
            <v>2.6960449099999999</v>
          </cell>
          <cell r="I45">
            <v>3.04938566</v>
          </cell>
          <cell r="J45">
            <v>2.3431126682251825E-2</v>
          </cell>
          <cell r="K45">
            <v>2.7521655914873763E-2</v>
          </cell>
          <cell r="L45">
            <v>5.4926828074199727E-2</v>
          </cell>
          <cell r="M45">
            <v>0.13105892586930243</v>
          </cell>
          <cell r="N45">
            <v>-4.038718273599526E-3</v>
          </cell>
          <cell r="O45">
            <v>-2.2018060110517101E-2</v>
          </cell>
          <cell r="P45">
            <v>4.8913419871918551E-2</v>
          </cell>
          <cell r="Q45">
            <v>2.1675389701136361E-2</v>
          </cell>
          <cell r="R45">
            <v>3.1154822825295567</v>
          </cell>
          <cell r="S45">
            <v>5.1211274467596237E-3</v>
          </cell>
          <cell r="T45">
            <v>-1.2246829192104292E-2</v>
          </cell>
          <cell r="U45">
            <v>5.4881610601065445E-2</v>
          </cell>
          <cell r="V45">
            <v>4.7298679252736564E-2</v>
          </cell>
          <cell r="W45">
            <v>3.262840479728506</v>
          </cell>
          <cell r="X45">
            <v>1.2999999999999998E-2</v>
          </cell>
          <cell r="Y45">
            <v>-1.9623482139120019E-2</v>
          </cell>
          <cell r="Z45">
            <v>5.2873831441025754E-2</v>
          </cell>
        </row>
        <row r="46">
          <cell r="A46"/>
          <cell r="B46" t="str">
            <v>Indemnités journalières paternité</v>
          </cell>
          <cell r="C46">
            <v>656112178</v>
          </cell>
          <cell r="D46"/>
          <cell r="E46">
            <v>4.6208030600000001</v>
          </cell>
          <cell r="F46">
            <v>4.6237326300000001</v>
          </cell>
          <cell r="G46">
            <v>4.44175056</v>
          </cell>
          <cell r="H46">
            <v>4.0972331799999999</v>
          </cell>
          <cell r="I46">
            <v>3.79935248</v>
          </cell>
          <cell r="J46">
            <v>6.3399585785420764E-4</v>
          </cell>
          <cell r="K46">
            <v>-3.9358259778961333E-2</v>
          </cell>
          <cell r="L46">
            <v>-7.7563423552537383E-2</v>
          </cell>
          <cell r="M46">
            <v>-7.2702891662124028E-2</v>
          </cell>
          <cell r="N46">
            <v>1.5182186234817596E-2</v>
          </cell>
          <cell r="O46">
            <v>-2.2018060110517101E-2</v>
          </cell>
          <cell r="P46">
            <v>-3.4220230424275577E-3</v>
          </cell>
          <cell r="Q46">
            <v>-1.0567642767640439E-2</v>
          </cell>
          <cell r="R46">
            <v>3.7592022802430112</v>
          </cell>
          <cell r="S46">
            <v>1.3958125623130702E-2</v>
          </cell>
          <cell r="T46">
            <v>-1.2246829192104292E-2</v>
          </cell>
          <cell r="U46">
            <v>2.5461676867193361E-3</v>
          </cell>
          <cell r="V46">
            <v>4.0904433360886561E-3</v>
          </cell>
          <cell r="W46">
            <v>3.7745790841592406</v>
          </cell>
          <cell r="X46">
            <v>1.4749262536873253E-2</v>
          </cell>
          <cell r="Y46">
            <v>-1.9623482139120019E-2</v>
          </cell>
          <cell r="Z46">
            <v>5.383885266796451E-4</v>
          </cell>
        </row>
        <row r="47">
          <cell r="A47"/>
          <cell r="B47" t="str">
            <v>Indemnités journalières maternité</v>
          </cell>
          <cell r="C47">
            <v>656112171</v>
          </cell>
          <cell r="D47"/>
          <cell r="E47">
            <v>17.503274390000001</v>
          </cell>
          <cell r="F47">
            <v>16.604862700000002</v>
          </cell>
          <cell r="G47">
            <v>16.852735280000001</v>
          </cell>
          <cell r="H47">
            <v>16.87230572</v>
          </cell>
          <cell r="I47">
            <v>15.73454767</v>
          </cell>
          <cell r="J47">
            <v>-5.1328206938998894E-2</v>
          </cell>
          <cell r="K47">
            <v>1.4927710302597035E-2</v>
          </cell>
          <cell r="L47">
            <v>1.1612619361098138E-3</v>
          </cell>
          <cell r="M47">
            <v>-6.7433465756332939E-2</v>
          </cell>
          <cell r="N47">
            <v>1.5182186234817596E-2</v>
          </cell>
          <cell r="O47">
            <v>-2.2018060110517101E-2</v>
          </cell>
          <cell r="P47">
            <v>0.17986336840881556</v>
          </cell>
          <cell r="Q47">
            <v>0.17140356380416577</v>
          </cell>
          <cell r="R47">
            <v>18.431505215484531</v>
          </cell>
          <cell r="S47">
            <v>1.3958125623130702E-2</v>
          </cell>
          <cell r="T47">
            <v>-1.2246829192104292E-2</v>
          </cell>
          <cell r="U47">
            <v>0</v>
          </cell>
          <cell r="V47">
            <v>1.5403536506779503E-3</v>
          </cell>
          <cell r="W47">
            <v>18.459896251830692</v>
          </cell>
          <cell r="X47">
            <v>1.4749262536873253E-2</v>
          </cell>
          <cell r="Y47">
            <v>-1.9623482139120019E-2</v>
          </cell>
          <cell r="Z47">
            <v>-2.007779160039691E-3</v>
          </cell>
        </row>
        <row r="48">
          <cell r="A48"/>
          <cell r="B48" t="str">
            <v>Prestations "maternité" exécutées en établissements</v>
          </cell>
          <cell r="C48"/>
          <cell r="D48"/>
          <cell r="E48">
            <v>6.8480326800000011</v>
          </cell>
          <cell r="F48">
            <v>6.2409286499999999</v>
          </cell>
          <cell r="G48">
            <v>6.38459807</v>
          </cell>
          <cell r="H48">
            <v>6.5749455599999989</v>
          </cell>
          <cell r="I48">
            <v>16.0142527</v>
          </cell>
          <cell r="J48">
            <v>-8.8653786915047425E-2</v>
          </cell>
          <cell r="K48">
            <v>2.3020519550403795E-2</v>
          </cell>
          <cell r="L48">
            <v>2.9813543141330247E-2</v>
          </cell>
          <cell r="M48">
            <v>1.4356479538668609</v>
          </cell>
          <cell r="N48">
            <v>1.0999999999999899E-2</v>
          </cell>
          <cell r="O48">
            <v>-3.49998748406114E-2</v>
          </cell>
          <cell r="P48">
            <v>-1.7127857235205712E-2</v>
          </cell>
          <cell r="Q48">
            <v>-4.1095070067676397E-2</v>
          </cell>
          <cell r="R48">
            <v>15.356145863212024</v>
          </cell>
          <cell r="S48">
            <v>1.0999999999999899E-2</v>
          </cell>
          <cell r="T48">
            <v>-3.3559769151800922E-2</v>
          </cell>
          <cell r="U48">
            <v>5.7574052755271943E-2</v>
          </cell>
          <cell r="V48">
            <v>3.3325014912392849E-2</v>
          </cell>
          <cell r="W48">
            <v>15.867889653100445</v>
          </cell>
          <cell r="X48">
            <v>1.2999999999999901E-2</v>
          </cell>
          <cell r="Y48">
            <v>-3.4647868536719306E-2</v>
          </cell>
          <cell r="Z48">
            <v>5.6210189696234147E-2</v>
          </cell>
        </row>
        <row r="49">
          <cell r="A49"/>
          <cell r="B49" t="str">
            <v xml:space="preserve">   Etablissements sanitaires à tarification administrative (maternité) </v>
          </cell>
          <cell r="C49">
            <v>65611222</v>
          </cell>
          <cell r="D49"/>
          <cell r="E49">
            <v>5.8552340400000009</v>
          </cell>
          <cell r="F49">
            <v>5.2571220499999995</v>
          </cell>
          <cell r="G49">
            <v>5.4565413200000004</v>
          </cell>
          <cell r="H49">
            <v>5.558397059999999</v>
          </cell>
          <cell r="I49">
            <v>15.06616154</v>
          </cell>
          <cell r="J49">
            <v>-0.10214997144674362</v>
          </cell>
          <cell r="K49">
            <v>3.7933163450142998E-2</v>
          </cell>
          <cell r="L49">
            <v>1.866672201796845E-2</v>
          </cell>
          <cell r="M49">
            <v>1.7105227239739513</v>
          </cell>
          <cell r="N49">
            <v>1.0999999999999999E-2</v>
          </cell>
          <cell r="O49">
            <v>-3.49998748406114E-2</v>
          </cell>
          <cell r="P49">
            <v>5.2815125877134106E-2</v>
          </cell>
          <cell r="Q49">
            <v>-4.4442797345826152E-2</v>
          </cell>
          <cell r="R49">
            <v>14.396579175898299</v>
          </cell>
          <cell r="S49">
            <v>1.0999999999999999E-2</v>
          </cell>
          <cell r="T49">
            <v>-3.3559769151801033E-2</v>
          </cell>
          <cell r="U49">
            <v>5.8783316606281E-2</v>
          </cell>
          <cell r="V49">
            <v>3.4250113386715596E-2</v>
          </cell>
          <cell r="W49">
            <v>14.889663645053645</v>
          </cell>
          <cell r="X49">
            <v>1.2999999999999998E-2</v>
          </cell>
          <cell r="Y49">
            <v>-3.4647868536719417E-2</v>
          </cell>
          <cell r="Z49">
            <v>5.6775537446241309E-2</v>
          </cell>
        </row>
        <row r="50">
          <cell r="A50"/>
          <cell r="B50" t="str">
            <v xml:space="preserve">   Cliniques privées (maternité)</v>
          </cell>
          <cell r="C50">
            <v>65611223</v>
          </cell>
          <cell r="D50"/>
          <cell r="E50">
            <v>0.99279863999999995</v>
          </cell>
          <cell r="F50">
            <v>0.98380659999999998</v>
          </cell>
          <cell r="G50">
            <v>0.92805674999999999</v>
          </cell>
          <cell r="H50">
            <v>1.0165485000000001</v>
          </cell>
          <cell r="I50">
            <v>0.94809116000000004</v>
          </cell>
          <cell r="J50">
            <v>-9.0572646231666665E-3</v>
          </cell>
          <cell r="K50">
            <v>-5.6667489321580063E-2</v>
          </cell>
          <cell r="L50">
            <v>9.5351658182541196E-2</v>
          </cell>
          <cell r="M50">
            <v>-6.7342915758569349E-2</v>
          </cell>
          <cell r="N50">
            <v>1.0999999999999999E-2</v>
          </cell>
          <cell r="O50">
            <v>-3.49998748406114E-2</v>
          </cell>
          <cell r="P50">
            <v>3.740070769872661E-2</v>
          </cell>
          <cell r="Q50">
            <v>1.2103822710176182E-2</v>
          </cell>
          <cell r="R50">
            <v>0.9595666873137253</v>
          </cell>
          <cell r="S50">
            <v>1.0999999999999999E-2</v>
          </cell>
          <cell r="T50">
            <v>-3.3559769151801033E-2</v>
          </cell>
          <cell r="U50">
            <v>4.3368898427873503E-2</v>
          </cell>
          <cell r="V50">
            <v>1.9445569526086226E-2</v>
          </cell>
          <cell r="W50">
            <v>0.9782260080468006</v>
          </cell>
          <cell r="X50">
            <v>1.2999999999999998E-2</v>
          </cell>
          <cell r="Y50">
            <v>-3.4647868536719417E-2</v>
          </cell>
          <cell r="Z50">
            <v>4.1361119267833812E-2</v>
          </cell>
        </row>
        <row r="51">
          <cell r="A51"/>
          <cell r="B51" t="str">
            <v>Prestations légales "invalidité"</v>
          </cell>
          <cell r="C51"/>
          <cell r="D51"/>
          <cell r="E51">
            <v>56.064244930000001</v>
          </cell>
          <cell r="F51">
            <v>53.608125399999999</v>
          </cell>
          <cell r="G51">
            <v>52.716221109999999</v>
          </cell>
          <cell r="H51">
            <v>52.622440600000004</v>
          </cell>
          <cell r="I51">
            <v>51.868938419999999</v>
          </cell>
          <cell r="J51">
            <v>-4.3809018262292367E-2</v>
          </cell>
          <cell r="K51">
            <v>-1.6637483279726833E-2</v>
          </cell>
          <cell r="L51">
            <v>-1.7789687505162465E-3</v>
          </cell>
          <cell r="M51">
            <v>-1.4319027612717855E-2</v>
          </cell>
          <cell r="N51">
            <v>4.736972704714848E-3</v>
          </cell>
          <cell r="O51">
            <v>-1.9676574716169792E-3</v>
          </cell>
          <cell r="P51">
            <v>2.1997658679189236E-3</v>
          </cell>
          <cell r="Q51">
            <v>4.965831702963489E-3</v>
          </cell>
          <cell r="R51">
            <v>52.126510838805096</v>
          </cell>
          <cell r="S51">
            <v>9.0044898977303944E-3</v>
          </cell>
          <cell r="T51">
            <v>2.6209230392826299E-4</v>
          </cell>
          <cell r="U51">
            <v>2.2327629344129907E-3</v>
          </cell>
          <cell r="V51">
            <v>1.1522400494180551E-2</v>
          </cell>
          <cell r="W51">
            <v>52.727133373054052</v>
          </cell>
          <cell r="X51">
            <v>1.0999999999999899E-2</v>
          </cell>
          <cell r="Y51">
            <v>2.2314976140773712E-3</v>
          </cell>
          <cell r="Z51">
            <v>-2.3443902668482952E-3</v>
          </cell>
        </row>
        <row r="52">
          <cell r="A52"/>
          <cell r="B52" t="str">
            <v>Droit propres</v>
          </cell>
          <cell r="C52"/>
          <cell r="D52"/>
          <cell r="E52">
            <v>55.556745759999998</v>
          </cell>
          <cell r="F52">
            <v>53.111914139999996</v>
          </cell>
          <cell r="G52">
            <v>52.692913099999998</v>
          </cell>
          <cell r="H52">
            <v>52.609553460000001</v>
          </cell>
          <cell r="I52">
            <v>51.858443340000001</v>
          </cell>
          <cell r="J52">
            <v>-4.4006026388972615E-2</v>
          </cell>
          <cell r="K52">
            <v>-7.8890216401452731E-3</v>
          </cell>
          <cell r="L52">
            <v>-1.5819895901712374E-3</v>
          </cell>
          <cell r="M52">
            <v>-1.4277067007821736E-2</v>
          </cell>
          <cell r="N52">
            <v>4.736972704714848E-3</v>
          </cell>
          <cell r="O52">
            <v>-1.9676574716169792E-3</v>
          </cell>
          <cell r="P52">
            <v>2.2002110551877507E-3</v>
          </cell>
          <cell r="Q52">
            <v>4.9662781189468239E-3</v>
          </cell>
          <cell r="R52">
            <v>52.115986792442087</v>
          </cell>
          <cell r="S52">
            <v>9.0044898977303944E-3</v>
          </cell>
          <cell r="T52">
            <v>2.6209230392826299E-4</v>
          </cell>
          <cell r="U52">
            <v>2.233213807592227E-3</v>
          </cell>
          <cell r="V52">
            <v>1.1522855546476928E-2</v>
          </cell>
          <cell r="W52">
            <v>52.716511779913496</v>
          </cell>
          <cell r="X52">
            <v>1.0999999999999899E-2</v>
          </cell>
          <cell r="Y52">
            <v>2.2314976140773712E-3</v>
          </cell>
          <cell r="Z52">
            <v>-2.3448626266219241E-3</v>
          </cell>
        </row>
        <row r="53">
          <cell r="A53"/>
          <cell r="B53" t="str">
            <v>Pension d’invalidité</v>
          </cell>
          <cell r="C53">
            <v>65616111</v>
          </cell>
          <cell r="D53"/>
          <cell r="E53">
            <v>50.38564161</v>
          </cell>
          <cell r="F53">
            <v>48.382277309999999</v>
          </cell>
          <cell r="G53">
            <v>47.84552892</v>
          </cell>
          <cell r="H53">
            <v>48.054089920000003</v>
          </cell>
          <cell r="I53">
            <v>47.528834029999999</v>
          </cell>
          <cell r="J53">
            <v>-3.9760619017351069E-2</v>
          </cell>
          <cell r="K53">
            <v>-1.1093905038014005E-2</v>
          </cell>
          <cell r="L53">
            <v>4.3590488956392771E-3</v>
          </cell>
          <cell r="M53">
            <v>-1.0930513737216645E-2</v>
          </cell>
          <cell r="N53">
            <v>4.736972704714848E-3</v>
          </cell>
          <cell r="O53">
            <v>-1.9676574716169792E-3</v>
          </cell>
          <cell r="P53">
            <v>5.0000000000000001E-3</v>
          </cell>
          <cell r="Q53">
            <v>7.7737944658291536E-3</v>
          </cell>
          <cell r="R53">
            <v>47.898313416949726</v>
          </cell>
          <cell r="S53">
            <v>9.0044898977303944E-3</v>
          </cell>
          <cell r="T53">
            <v>2.6209230392826299E-4</v>
          </cell>
          <cell r="U53">
            <v>5.0000000000000001E-3</v>
          </cell>
          <cell r="V53">
            <v>1.4315286920207226E-2</v>
          </cell>
          <cell r="W53">
            <v>48.583991516507375</v>
          </cell>
          <cell r="X53">
            <v>1.0999999999999899E-2</v>
          </cell>
          <cell r="Y53">
            <v>2.2314976140773712E-3</v>
          </cell>
          <cell r="Z53">
            <v>0</v>
          </cell>
        </row>
        <row r="54">
          <cell r="A54"/>
          <cell r="B54" t="str">
            <v>Majoration Tierce personne</v>
          </cell>
          <cell r="C54">
            <v>65616121</v>
          </cell>
          <cell r="D54"/>
          <cell r="E54">
            <v>5.1711041499999997</v>
          </cell>
          <cell r="F54">
            <v>4.7296368299999996</v>
          </cell>
          <cell r="G54">
            <v>4.8473841799999997</v>
          </cell>
          <cell r="H54">
            <v>4.5554635399999999</v>
          </cell>
          <cell r="I54">
            <v>4.3296093100000004</v>
          </cell>
          <cell r="J54">
            <v>-8.5371964515547447E-2</v>
          </cell>
          <cell r="K54">
            <v>2.4895642991684026E-2</v>
          </cell>
          <cell r="L54">
            <v>-6.0222303238197196E-2</v>
          </cell>
          <cell r="M54">
            <v>-4.9578759223259966E-2</v>
          </cell>
          <cell r="N54">
            <v>4.736972704714848E-3</v>
          </cell>
          <cell r="O54">
            <v>-3.0446337053729053E-2</v>
          </cell>
          <cell r="P54">
            <v>0</v>
          </cell>
          <cell r="Q54">
            <v>-2.5853587816596191E-2</v>
          </cell>
          <cell r="R54">
            <v>4.217673375492363</v>
          </cell>
          <cell r="S54">
            <v>9.0044898977303944E-3</v>
          </cell>
          <cell r="T54">
            <v>-2.8933551788325594E-2</v>
          </cell>
          <cell r="U54">
            <v>0</v>
          </cell>
          <cell r="V54">
            <v>-2.0189593765378655E-2</v>
          </cell>
          <cell r="W54">
            <v>4.1325202634061187</v>
          </cell>
          <cell r="X54">
            <v>1.0999999999999899E-2</v>
          </cell>
          <cell r="Y54">
            <v>-2.7747501265067996E-2</v>
          </cell>
          <cell r="Z54">
            <v>0</v>
          </cell>
        </row>
        <row r="55">
          <cell r="A55"/>
          <cell r="B55" t="str">
            <v>Allocation supplémentaire d'invalidité (L.815-24, ex 815-3)</v>
          </cell>
          <cell r="C55">
            <v>65616122</v>
          </cell>
          <cell r="D55"/>
          <cell r="E55">
            <v>0</v>
          </cell>
          <cell r="F55">
            <v>0</v>
          </cell>
          <cell r="G55">
            <v>0</v>
          </cell>
          <cell r="H55">
            <v>0</v>
          </cell>
          <cell r="I55">
            <v>0</v>
          </cell>
          <cell r="J55" t="str">
            <v/>
          </cell>
          <cell r="K55" t="str">
            <v/>
          </cell>
          <cell r="L55" t="str">
            <v/>
          </cell>
          <cell r="M55" t="str">
            <v/>
          </cell>
          <cell r="N55"/>
          <cell r="O55"/>
          <cell r="P55"/>
          <cell r="Q55"/>
          <cell r="R55">
            <v>0</v>
          </cell>
          <cell r="S55"/>
          <cell r="T55"/>
          <cell r="U55"/>
          <cell r="V55"/>
          <cell r="W55">
            <v>0</v>
          </cell>
          <cell r="X55"/>
          <cell r="Y55"/>
          <cell r="Z55"/>
        </row>
        <row r="56">
          <cell r="A56"/>
          <cell r="B56" t="str">
            <v>Droit des survivants</v>
          </cell>
          <cell r="C56"/>
          <cell r="D56"/>
          <cell r="E56">
            <v>0</v>
          </cell>
          <cell r="F56">
            <v>0</v>
          </cell>
          <cell r="G56">
            <v>0</v>
          </cell>
          <cell r="H56">
            <v>0</v>
          </cell>
          <cell r="I56">
            <v>0</v>
          </cell>
          <cell r="J56" t="str">
            <v/>
          </cell>
          <cell r="K56" t="str">
            <v/>
          </cell>
          <cell r="L56" t="str">
            <v/>
          </cell>
          <cell r="M56" t="str">
            <v/>
          </cell>
          <cell r="N56"/>
          <cell r="O56"/>
          <cell r="P56"/>
          <cell r="Q56"/>
          <cell r="R56">
            <v>0</v>
          </cell>
          <cell r="S56"/>
          <cell r="T56"/>
          <cell r="U56"/>
          <cell r="V56"/>
          <cell r="W56">
            <v>0</v>
          </cell>
          <cell r="X56"/>
          <cell r="Y56"/>
          <cell r="Z56"/>
        </row>
        <row r="57">
          <cell r="A57"/>
          <cell r="B57" t="str">
            <v>Allocation supplémentaire d'invalidité (L.815-24, ex 815-3)</v>
          </cell>
          <cell r="C57">
            <v>65616222</v>
          </cell>
          <cell r="D57"/>
          <cell r="E57">
            <v>0</v>
          </cell>
          <cell r="F57">
            <v>0</v>
          </cell>
          <cell r="G57">
            <v>0</v>
          </cell>
          <cell r="H57">
            <v>0</v>
          </cell>
          <cell r="I57">
            <v>0</v>
          </cell>
          <cell r="J57" t="str">
            <v/>
          </cell>
          <cell r="K57" t="str">
            <v/>
          </cell>
          <cell r="L57" t="str">
            <v/>
          </cell>
          <cell r="M57" t="str">
            <v/>
          </cell>
          <cell r="N57"/>
          <cell r="O57"/>
          <cell r="P57"/>
          <cell r="Q57"/>
          <cell r="R57">
            <v>0</v>
          </cell>
          <cell r="S57"/>
          <cell r="T57"/>
          <cell r="U57"/>
          <cell r="V57"/>
          <cell r="W57">
            <v>0</v>
          </cell>
          <cell r="X57"/>
          <cell r="Y57"/>
          <cell r="Z57"/>
        </row>
        <row r="58">
          <cell r="A58"/>
          <cell r="B58" t="str">
            <v>Frais de tutelle</v>
          </cell>
          <cell r="C58">
            <v>6561681</v>
          </cell>
          <cell r="D58"/>
          <cell r="E58">
            <v>0.50374929999999996</v>
          </cell>
          <cell r="F58">
            <v>0.49379476999999999</v>
          </cell>
          <cell r="G58">
            <v>2.1093669999999998E-2</v>
          </cell>
          <cell r="H58">
            <v>1.015804E-2</v>
          </cell>
          <cell r="I58">
            <v>8.5022499999999994E-3</v>
          </cell>
          <cell r="J58">
            <v>-1.9760881057303628E-2</v>
          </cell>
          <cell r="K58">
            <v>-0.95728251637821116</v>
          </cell>
          <cell r="L58">
            <v>-0.51843183286739569</v>
          </cell>
          <cell r="M58">
            <v>-0.16300290213466384</v>
          </cell>
          <cell r="N58">
            <v>4.736972704714848E-3</v>
          </cell>
          <cell r="O58">
            <v>-1.9676574716169792E-3</v>
          </cell>
          <cell r="P58">
            <v>0</v>
          </cell>
          <cell r="Q58">
            <v>2.7599944933625054E-3</v>
          </cell>
          <cell r="R58">
            <v>8.5257161631811899E-3</v>
          </cell>
          <cell r="S58">
            <v>9.0044898977303944E-3</v>
          </cell>
          <cell r="T58">
            <v>2.6209230392826299E-4</v>
          </cell>
          <cell r="U58">
            <v>0</v>
          </cell>
          <cell r="V58">
            <v>9.2689422091616347E-3</v>
          </cell>
          <cell r="W58">
            <v>8.6047405335894309E-3</v>
          </cell>
          <cell r="X58">
            <v>1.0999999999999899E-2</v>
          </cell>
          <cell r="Y58">
            <v>2.2314976140773712E-3</v>
          </cell>
          <cell r="Z58">
            <v>0</v>
          </cell>
        </row>
        <row r="59">
          <cell r="A59"/>
          <cell r="B59" t="str">
            <v>Autres</v>
          </cell>
          <cell r="C59" t="str">
            <v>6561683+6561688</v>
          </cell>
          <cell r="D59"/>
          <cell r="E59">
            <v>3.7498700000000002E-3</v>
          </cell>
          <cell r="F59">
            <v>2.4164899999999999E-3</v>
          </cell>
          <cell r="G59">
            <v>2.21434E-3</v>
          </cell>
          <cell r="H59">
            <v>2.7290999999999999E-3</v>
          </cell>
          <cell r="I59">
            <v>1.9928300000000001E-3</v>
          </cell>
          <cell r="J59">
            <v>-0.35558032678466195</v>
          </cell>
          <cell r="K59">
            <v>-8.3654391286535387E-2</v>
          </cell>
          <cell r="L59">
            <v>0.23246655888436282</v>
          </cell>
          <cell r="M59">
            <v>-0.2697849107764464</v>
          </cell>
          <cell r="N59">
            <v>4.736972704714848E-3</v>
          </cell>
          <cell r="O59">
            <v>-1.9676574716169792E-3</v>
          </cell>
          <cell r="P59">
            <v>0</v>
          </cell>
          <cell r="Q59">
            <v>2.7599944933625054E-3</v>
          </cell>
          <cell r="R59">
            <v>1.9983301998262076E-3</v>
          </cell>
          <cell r="S59">
            <v>9.0044898977303944E-3</v>
          </cell>
          <cell r="T59">
            <v>2.6209230392826299E-4</v>
          </cell>
          <cell r="U59">
            <v>0</v>
          </cell>
          <cell r="V59">
            <v>9.2689422091616347E-3</v>
          </cell>
          <cell r="W59">
            <v>2.0168526069632192E-3</v>
          </cell>
          <cell r="X59">
            <v>1.0999999999999899E-2</v>
          </cell>
          <cell r="Y59">
            <v>2.2314976140773712E-3</v>
          </cell>
          <cell r="Z59">
            <v>0</v>
          </cell>
        </row>
        <row r="60">
          <cell r="A60"/>
          <cell r="B60"/>
          <cell r="C60"/>
          <cell r="D60"/>
          <cell r="E60"/>
          <cell r="F60"/>
          <cell r="G60"/>
          <cell r="H60"/>
          <cell r="I60"/>
          <cell r="J60"/>
          <cell r="K60"/>
          <cell r="L60"/>
          <cell r="M60"/>
          <cell r="N60"/>
          <cell r="O60"/>
          <cell r="P60"/>
          <cell r="Q60"/>
          <cell r="R60"/>
          <cell r="S60"/>
          <cell r="T60"/>
          <cell r="U60"/>
          <cell r="V60"/>
          <cell r="W60"/>
          <cell r="X60"/>
          <cell r="Y60"/>
          <cell r="Z60"/>
        </row>
        <row r="61">
          <cell r="A61"/>
          <cell r="B61" t="str">
            <v xml:space="preserve">Prestations extra-légales </v>
          </cell>
          <cell r="C61">
            <v>6562</v>
          </cell>
          <cell r="D61"/>
          <cell r="E61">
            <v>6.6805509599999997</v>
          </cell>
          <cell r="F61">
            <v>6.7065528499999996</v>
          </cell>
          <cell r="G61">
            <v>7.2944324500000004</v>
          </cell>
          <cell r="H61">
            <v>12.074407919999999</v>
          </cell>
          <cell r="I61">
            <v>8.8079837200000011</v>
          </cell>
          <cell r="J61">
            <v>3.8921774799244796E-3</v>
          </cell>
          <cell r="K61">
            <v>8.765749158302702E-2</v>
          </cell>
          <cell r="L61">
            <v>0.65529093630855384</v>
          </cell>
          <cell r="M61">
            <v>-0.2705245856891671</v>
          </cell>
          <cell r="N61"/>
          <cell r="O61"/>
          <cell r="P61"/>
          <cell r="Q61">
            <v>8.0362511137180252E-7</v>
          </cell>
          <cell r="R61">
            <v>8.807990798316899</v>
          </cell>
          <cell r="S61"/>
          <cell r="T61"/>
          <cell r="U61"/>
          <cell r="V61">
            <v>-5.7096222111621117E-6</v>
          </cell>
          <cell r="W61">
            <v>8.8079405080170012</v>
          </cell>
          <cell r="X61"/>
          <cell r="Y61"/>
          <cell r="Z61"/>
        </row>
        <row r="62">
          <cell r="A62"/>
          <cell r="B62" t="str">
            <v>Prestations extra-légales (gestion)</v>
          </cell>
          <cell r="C62"/>
          <cell r="D62"/>
          <cell r="E62">
            <v>6.6805509599999997</v>
          </cell>
          <cell r="F62">
            <v>6.7065528499999996</v>
          </cell>
          <cell r="G62">
            <v>7.2944324500000004</v>
          </cell>
          <cell r="H62">
            <v>12.074407919999999</v>
          </cell>
          <cell r="I62">
            <v>8.8079837200000011</v>
          </cell>
          <cell r="J62">
            <v>3.8921774799244796E-3</v>
          </cell>
          <cell r="K62">
            <v>8.765749158302702E-2</v>
          </cell>
          <cell r="L62">
            <v>0.65529093630855384</v>
          </cell>
          <cell r="M62">
            <v>-0.2705245856891671</v>
          </cell>
          <cell r="N62"/>
          <cell r="O62"/>
          <cell r="P62"/>
          <cell r="Q62">
            <v>8.0362511140010073E-7</v>
          </cell>
          <cell r="R62">
            <v>8.807990798316899</v>
          </cell>
          <cell r="S62"/>
          <cell r="T62"/>
          <cell r="U62"/>
          <cell r="V62">
            <v>-5.7096222111484787E-6</v>
          </cell>
          <cell r="W62">
            <v>8.8079405080170012</v>
          </cell>
          <cell r="X62"/>
          <cell r="Y62"/>
          <cell r="Z62"/>
        </row>
        <row r="63">
          <cell r="A63"/>
          <cell r="B63"/>
          <cell r="C63"/>
          <cell r="D63"/>
          <cell r="E63"/>
          <cell r="F63"/>
          <cell r="G63"/>
          <cell r="H63"/>
          <cell r="I63"/>
          <cell r="J63" t="str">
            <v/>
          </cell>
          <cell r="K63" t="str">
            <v/>
          </cell>
          <cell r="L63" t="str">
            <v/>
          </cell>
          <cell r="M63" t="str">
            <v/>
          </cell>
          <cell r="N63"/>
          <cell r="O63"/>
          <cell r="P63"/>
          <cell r="Q63"/>
          <cell r="R63"/>
          <cell r="S63"/>
          <cell r="T63"/>
          <cell r="U63"/>
          <cell r="V63"/>
          <cell r="W63"/>
          <cell r="X63"/>
          <cell r="Y63"/>
          <cell r="Z63"/>
        </row>
        <row r="64">
          <cell r="A64"/>
          <cell r="B64" t="str">
            <v>Actions de prévention</v>
          </cell>
          <cell r="C64">
            <v>6563</v>
          </cell>
          <cell r="D64"/>
          <cell r="E64">
            <v>15.24357131</v>
          </cell>
          <cell r="F64">
            <v>14.70765639</v>
          </cell>
          <cell r="G64">
            <v>13.814985180000001</v>
          </cell>
          <cell r="H64">
            <v>11.02373689</v>
          </cell>
          <cell r="I64">
            <v>12.155789</v>
          </cell>
          <cell r="J64">
            <v>-3.5156782429877957E-2</v>
          </cell>
          <cell r="K64">
            <v>-6.0694320449785788E-2</v>
          </cell>
          <cell r="L64">
            <v>-0.202044971719615</v>
          </cell>
          <cell r="M64">
            <v>0.10269222871483102</v>
          </cell>
          <cell r="N64"/>
          <cell r="O64"/>
          <cell r="P64"/>
          <cell r="Q64">
            <v>9.6948137989672934E-3</v>
          </cell>
          <cell r="R64">
            <v>12.273637110934535</v>
          </cell>
          <cell r="S64"/>
          <cell r="T64"/>
          <cell r="U64"/>
          <cell r="V64">
            <v>-9.6741026728067059E-2</v>
          </cell>
          <cell r="W64">
            <v>11.086272855135022</v>
          </cell>
          <cell r="X64"/>
          <cell r="Y64"/>
          <cell r="Z64"/>
        </row>
        <row r="65">
          <cell r="A65"/>
          <cell r="B65" t="str">
            <v>Actions de prévention (technique)</v>
          </cell>
          <cell r="C65"/>
          <cell r="D65"/>
          <cell r="E65">
            <v>14.39199501</v>
          </cell>
          <cell r="F65">
            <v>14.70765639</v>
          </cell>
          <cell r="G65">
            <v>13.814985180000001</v>
          </cell>
          <cell r="H65">
            <v>11.02373689</v>
          </cell>
          <cell r="I65">
            <v>12.155789</v>
          </cell>
          <cell r="J65">
            <v>2.193312183478862E-2</v>
          </cell>
          <cell r="K65">
            <v>-6.0694320449785788E-2</v>
          </cell>
          <cell r="L65">
            <v>-0.202044971719615</v>
          </cell>
          <cell r="M65">
            <v>0.10269222871483102</v>
          </cell>
          <cell r="N65"/>
          <cell r="O65"/>
          <cell r="P65"/>
          <cell r="Q65">
            <v>9.6948137989672934E-3</v>
          </cell>
          <cell r="R65">
            <v>12.273637110934535</v>
          </cell>
          <cell r="S65"/>
          <cell r="T65"/>
          <cell r="U65"/>
          <cell r="V65">
            <v>-9.6741026728067059E-2</v>
          </cell>
          <cell r="W65">
            <v>11.086272855135022</v>
          </cell>
          <cell r="X65"/>
          <cell r="Y65"/>
          <cell r="Z65"/>
        </row>
        <row r="66">
          <cell r="A66"/>
          <cell r="B66" t="str">
            <v>Actions de prévention (gestion)</v>
          </cell>
          <cell r="C66"/>
          <cell r="D66"/>
          <cell r="E66">
            <v>0.27402661</v>
          </cell>
          <cell r="F66">
            <v>0</v>
          </cell>
          <cell r="G66"/>
          <cell r="H66"/>
          <cell r="I66"/>
          <cell r="J66">
            <v>-1</v>
          </cell>
          <cell r="K66" t="str">
            <v/>
          </cell>
          <cell r="L66" t="str">
            <v/>
          </cell>
          <cell r="M66" t="str">
            <v/>
          </cell>
          <cell r="N66"/>
          <cell r="O66"/>
          <cell r="P66"/>
          <cell r="Q66"/>
          <cell r="R66">
            <v>0</v>
          </cell>
          <cell r="S66"/>
          <cell r="T66"/>
          <cell r="U66"/>
          <cell r="V66"/>
          <cell r="W66">
            <v>0</v>
          </cell>
          <cell r="X66"/>
          <cell r="Y66"/>
          <cell r="Z66"/>
        </row>
        <row r="67">
          <cell r="A67"/>
          <cell r="B67" t="str">
            <v>Prestations conventions internationales</v>
          </cell>
          <cell r="C67" t="str">
            <v>6565+6568</v>
          </cell>
          <cell r="D67"/>
          <cell r="E67">
            <v>0.57754969</v>
          </cell>
          <cell r="F67">
            <v>0.48399334999999999</v>
          </cell>
          <cell r="G67">
            <v>0.40422037999999999</v>
          </cell>
          <cell r="H67">
            <v>-0.25603242999999998</v>
          </cell>
          <cell r="I67">
            <v>3.6382820000000003E-2</v>
          </cell>
          <cell r="J67">
            <v>-0.16198838233295565</v>
          </cell>
          <cell r="K67">
            <v>-0.1648224505563971</v>
          </cell>
          <cell r="L67">
            <v>-1.6333981230733592</v>
          </cell>
          <cell r="M67">
            <v>-1.142102389138751</v>
          </cell>
          <cell r="N67"/>
          <cell r="O67"/>
          <cell r="P67"/>
          <cell r="Q67">
            <v>-0.89769325270315736</v>
          </cell>
          <cell r="R67">
            <v>3.7222079716865124E-3</v>
          </cell>
          <cell r="S67"/>
          <cell r="T67"/>
          <cell r="U67"/>
          <cell r="V67">
            <v>-0.65346241984757403</v>
          </cell>
          <cell r="W67">
            <v>1.2898849433323138E-3</v>
          </cell>
          <cell r="X67"/>
          <cell r="Y67"/>
          <cell r="Z67"/>
        </row>
        <row r="68">
          <cell r="A68"/>
          <cell r="B68" t="str">
            <v>Soins des français à l'étranger</v>
          </cell>
          <cell r="C68" t="str">
            <v>6561111682+6561121682</v>
          </cell>
          <cell r="D68"/>
          <cell r="E68"/>
          <cell r="F68"/>
          <cell r="G68"/>
          <cell r="H68"/>
          <cell r="I68"/>
          <cell r="J68" t="str">
            <v/>
          </cell>
          <cell r="K68" t="str">
            <v/>
          </cell>
          <cell r="L68" t="str">
            <v/>
          </cell>
          <cell r="M68" t="str">
            <v/>
          </cell>
          <cell r="N68"/>
          <cell r="O68"/>
          <cell r="P68"/>
          <cell r="Q68"/>
          <cell r="R68"/>
          <cell r="S68"/>
          <cell r="T68"/>
          <cell r="U68"/>
          <cell r="V68"/>
          <cell r="W68"/>
          <cell r="X68"/>
          <cell r="Y68"/>
          <cell r="Z68"/>
        </row>
        <row r="69">
          <cell r="A69"/>
          <cell r="B69"/>
          <cell r="C69"/>
          <cell r="D69"/>
          <cell r="E69"/>
          <cell r="F69"/>
          <cell r="G69"/>
          <cell r="H69"/>
          <cell r="I69"/>
          <cell r="J69"/>
          <cell r="K69"/>
          <cell r="L69"/>
          <cell r="M69"/>
          <cell r="N69"/>
          <cell r="O69"/>
          <cell r="P69"/>
          <cell r="Q69"/>
          <cell r="R69"/>
          <cell r="S69"/>
          <cell r="T69"/>
          <cell r="U69"/>
          <cell r="V69"/>
          <cell r="W69"/>
          <cell r="X69"/>
          <cell r="Y69"/>
          <cell r="Z69"/>
        </row>
        <row r="70">
          <cell r="A70"/>
          <cell r="B70" t="str">
            <v>II CHARGES TECHNIQUES</v>
          </cell>
          <cell r="C70"/>
          <cell r="D70"/>
          <cell r="E70">
            <v>1425.59906267</v>
          </cell>
          <cell r="F70">
            <v>1342.9513950999999</v>
          </cell>
          <cell r="G70">
            <v>1190.69627513</v>
          </cell>
          <cell r="H70">
            <v>1419.9388350500001</v>
          </cell>
          <cell r="I70">
            <v>1396.4006574600003</v>
          </cell>
          <cell r="J70">
            <v>-5.7973991239310657E-2</v>
          </cell>
          <cell r="K70">
            <v>-0.11337351487591445</v>
          </cell>
          <cell r="L70">
            <v>0.19252815743878213</v>
          </cell>
          <cell r="M70">
            <v>-1.6576895433084594E-2</v>
          </cell>
          <cell r="N70"/>
          <cell r="O70"/>
          <cell r="P70"/>
          <cell r="Q70">
            <v>-0.11395220944182606</v>
          </cell>
          <cell r="R70">
            <v>1237.2777172764147</v>
          </cell>
          <cell r="S70"/>
          <cell r="T70"/>
          <cell r="U70"/>
          <cell r="V70">
            <v>1.0988353676857189E-2</v>
          </cell>
          <cell r="W70">
            <v>1250.8733624303425</v>
          </cell>
          <cell r="X70"/>
          <cell r="Y70"/>
          <cell r="Z70"/>
        </row>
        <row r="71">
          <cell r="A71"/>
          <cell r="B71" t="str">
            <v>Intégration financière RG - régime salariés agricoles</v>
          </cell>
          <cell r="C71">
            <v>657111</v>
          </cell>
          <cell r="D71"/>
          <cell r="E71">
            <v>195.78331427000001</v>
          </cell>
          <cell r="F71">
            <v>100.40417825</v>
          </cell>
          <cell r="G71">
            <v>0</v>
          </cell>
          <cell r="H71">
            <v>0</v>
          </cell>
          <cell r="I71">
            <v>0</v>
          </cell>
          <cell r="J71">
            <v>-0.48716682714066717</v>
          </cell>
          <cell r="K71">
            <v>-1</v>
          </cell>
          <cell r="L71" t="str">
            <v/>
          </cell>
          <cell r="M71" t="str">
            <v/>
          </cell>
          <cell r="N71"/>
          <cell r="O71"/>
          <cell r="P71"/>
          <cell r="Q71"/>
          <cell r="R71">
            <v>0</v>
          </cell>
          <cell r="S71"/>
          <cell r="T71"/>
          <cell r="U71"/>
          <cell r="V71"/>
          <cell r="W71">
            <v>0</v>
          </cell>
          <cell r="X71"/>
          <cell r="Y71"/>
          <cell r="Z71"/>
        </row>
        <row r="72">
          <cell r="A72"/>
          <cell r="B72" t="str">
            <v>Prise en charge régime des étudiants</v>
          </cell>
          <cell r="C72">
            <v>6571161</v>
          </cell>
          <cell r="D72"/>
          <cell r="E72">
            <v>14.750436880000001</v>
          </cell>
          <cell r="F72">
            <v>15.04352967</v>
          </cell>
          <cell r="G72">
            <v>0</v>
          </cell>
          <cell r="H72">
            <v>0</v>
          </cell>
          <cell r="I72">
            <v>0</v>
          </cell>
          <cell r="J72">
            <v>1.9870109094694104E-2</v>
          </cell>
          <cell r="K72">
            <v>-1</v>
          </cell>
          <cell r="L72" t="str">
            <v/>
          </cell>
          <cell r="M72" t="str">
            <v/>
          </cell>
          <cell r="N72"/>
          <cell r="O72"/>
          <cell r="P72"/>
          <cell r="Q72">
            <v>0</v>
          </cell>
          <cell r="R72">
            <v>0</v>
          </cell>
          <cell r="S72"/>
          <cell r="T72"/>
          <cell r="U72"/>
          <cell r="V72">
            <v>0</v>
          </cell>
          <cell r="W72">
            <v>0</v>
          </cell>
          <cell r="X72"/>
          <cell r="Y72"/>
          <cell r="Z72"/>
        </row>
        <row r="73">
          <cell r="A73"/>
          <cell r="B73" t="str">
            <v>Prise en charge de cotisations des PAM</v>
          </cell>
          <cell r="C73">
            <v>6571131</v>
          </cell>
          <cell r="D73"/>
          <cell r="E73">
            <v>109.03126172</v>
          </cell>
          <cell r="F73">
            <v>115.77636389</v>
          </cell>
          <cell r="G73">
            <v>105.69936294000001</v>
          </cell>
          <cell r="H73">
            <v>92.129551239999998</v>
          </cell>
          <cell r="I73">
            <v>91.916198359999996</v>
          </cell>
          <cell r="J73">
            <v>6.1863928414603649E-2</v>
          </cell>
          <cell r="K73">
            <v>-8.7038499149741988E-2</v>
          </cell>
          <cell r="L73">
            <v>-0.12838120611666209</v>
          </cell>
          <cell r="M73">
            <v>-2.3157920246915358E-3</v>
          </cell>
          <cell r="N73"/>
          <cell r="O73"/>
          <cell r="P73"/>
          <cell r="Q73">
            <v>-3.9414619293799257E-3</v>
          </cell>
          <cell r="R73">
            <v>91.553914163470722</v>
          </cell>
          <cell r="S73"/>
          <cell r="T73"/>
          <cell r="U73"/>
          <cell r="V73">
            <v>3.9710427585783435E-2</v>
          </cell>
          <cell r="W73">
            <v>95.189559242054258</v>
          </cell>
          <cell r="X73"/>
          <cell r="Y73"/>
          <cell r="Z73"/>
        </row>
        <row r="74">
          <cell r="A74"/>
          <cell r="B74" t="str">
            <v xml:space="preserve">       Cotisations maladie</v>
          </cell>
          <cell r="C74" t="str">
            <v>657113111+657113123+65711313</v>
          </cell>
          <cell r="D74"/>
          <cell r="E74">
            <v>70.731176509999997</v>
          </cell>
          <cell r="F74">
            <v>77.125580560000003</v>
          </cell>
          <cell r="G74">
            <v>66.330626280000004</v>
          </cell>
          <cell r="H74">
            <v>53.164678200000004</v>
          </cell>
          <cell r="I74">
            <v>54.790080549999999</v>
          </cell>
          <cell r="J74">
            <v>9.0404321905998022E-2</v>
          </cell>
          <cell r="K74">
            <v>-0.1399659386888121</v>
          </cell>
          <cell r="L74">
            <v>-0.19848972968267892</v>
          </cell>
          <cell r="M74">
            <v>3.0572974482896323E-2</v>
          </cell>
          <cell r="N74"/>
          <cell r="O74"/>
          <cell r="P74"/>
          <cell r="Q74">
            <v>2.5898129508696442E-2</v>
          </cell>
          <cell r="R74">
            <v>56.209041151875809</v>
          </cell>
          <cell r="S74"/>
          <cell r="T74"/>
          <cell r="U74"/>
          <cell r="V74">
            <v>3.1262938938596191E-2</v>
          </cell>
          <cell r="W74">
            <v>57.966300973203943</v>
          </cell>
          <cell r="X74"/>
          <cell r="Y74"/>
          <cell r="Z74"/>
        </row>
        <row r="75">
          <cell r="A75"/>
          <cell r="B75" t="str">
            <v xml:space="preserve">       Cotisations vieillesse</v>
          </cell>
          <cell r="C75" t="str">
            <v>657113112+657113124</v>
          </cell>
          <cell r="D75"/>
          <cell r="E75">
            <v>24.725702200000001</v>
          </cell>
          <cell r="F75">
            <v>25.170777180000002</v>
          </cell>
          <cell r="G75">
            <v>25.78377206</v>
          </cell>
          <cell r="H75">
            <v>25.927162920000001</v>
          </cell>
          <cell r="I75">
            <v>29.285816700000002</v>
          </cell>
          <cell r="J75">
            <v>1.8000499091993475E-2</v>
          </cell>
          <cell r="K75">
            <v>2.435343476351089E-2</v>
          </cell>
          <cell r="L75">
            <v>5.5612832624459766E-3</v>
          </cell>
          <cell r="M75">
            <v>0.12954189358717544</v>
          </cell>
          <cell r="N75"/>
          <cell r="O75"/>
          <cell r="P75"/>
          <cell r="Q75">
            <v>-3.9286551842981403E-2</v>
          </cell>
          <cell r="R75">
            <v>28.135277943951401</v>
          </cell>
          <cell r="S75"/>
          <cell r="T75"/>
          <cell r="U75"/>
          <cell r="V75">
            <v>5.8751583338775303E-2</v>
          </cell>
          <cell r="W75">
            <v>29.788270070835068</v>
          </cell>
          <cell r="X75"/>
          <cell r="Y75"/>
          <cell r="Z75"/>
        </row>
        <row r="76">
          <cell r="A76"/>
          <cell r="B76" t="str">
            <v xml:space="preserve">       Cotisations famille</v>
          </cell>
          <cell r="C76" t="str">
            <v>657113122</v>
          </cell>
          <cell r="D76"/>
          <cell r="E76">
            <v>13.57438301</v>
          </cell>
          <cell r="F76">
            <v>13.480006149999999</v>
          </cell>
          <cell r="G76">
            <v>13.584964599999999</v>
          </cell>
          <cell r="H76">
            <v>13.03771012</v>
          </cell>
          <cell r="I76">
            <v>7.8403011100000004</v>
          </cell>
          <cell r="J76">
            <v>-6.9525708778420984E-3</v>
          </cell>
          <cell r="K76">
            <v>7.786231610880965E-3</v>
          </cell>
          <cell r="L76">
            <v>-4.0283835557436747E-2</v>
          </cell>
          <cell r="M76">
            <v>-0.39864431423637142</v>
          </cell>
          <cell r="N76"/>
          <cell r="O76"/>
          <cell r="P76"/>
          <cell r="Q76">
            <v>-8.0444109672274791E-2</v>
          </cell>
          <cell r="R76">
            <v>7.2095950676435026</v>
          </cell>
          <cell r="S76"/>
          <cell r="T76"/>
          <cell r="U76"/>
          <cell r="V76">
            <v>3.1262938938596323E-2</v>
          </cell>
          <cell r="W76">
            <v>7.4349881980152466</v>
          </cell>
          <cell r="X76"/>
          <cell r="Y76"/>
          <cell r="Z76"/>
        </row>
        <row r="77">
          <cell r="A77"/>
          <cell r="B77" t="str">
            <v xml:space="preserve">       Participation au MICA (mécanisme d'incitation à la cessation d'activité des médecins)</v>
          </cell>
          <cell r="C77" t="str">
            <v>657113121</v>
          </cell>
          <cell r="D77"/>
          <cell r="E77">
            <v>0</v>
          </cell>
          <cell r="F77">
            <v>0</v>
          </cell>
          <cell r="G77">
            <v>0</v>
          </cell>
          <cell r="H77">
            <v>0</v>
          </cell>
          <cell r="I77">
            <v>0</v>
          </cell>
          <cell r="J77" t="str">
            <v/>
          </cell>
          <cell r="K77" t="str">
            <v/>
          </cell>
          <cell r="L77" t="str">
            <v/>
          </cell>
          <cell r="M77" t="str">
            <v/>
          </cell>
          <cell r="N77"/>
          <cell r="O77"/>
          <cell r="P77"/>
          <cell r="Q77">
            <v>0</v>
          </cell>
          <cell r="R77">
            <v>0</v>
          </cell>
          <cell r="S77"/>
          <cell r="T77"/>
          <cell r="U77"/>
          <cell r="V77">
            <v>0</v>
          </cell>
          <cell r="W77">
            <v>0</v>
          </cell>
          <cell r="X77"/>
          <cell r="Y77"/>
          <cell r="Z77"/>
        </row>
        <row r="78">
          <cell r="A78"/>
          <cell r="B78" t="str">
            <v>Contribution versées à la CNSA (technique)</v>
          </cell>
          <cell r="C78">
            <v>6571155</v>
          </cell>
          <cell r="D78"/>
          <cell r="E78">
            <v>944.88932236999995</v>
          </cell>
          <cell r="F78">
            <v>948.07643401999997</v>
          </cell>
          <cell r="G78">
            <v>935.13044427</v>
          </cell>
          <cell r="H78">
            <v>952.89552491999996</v>
          </cell>
          <cell r="I78">
            <v>943.88803820999999</v>
          </cell>
          <cell r="J78">
            <v>3.3729999636423133E-3</v>
          </cell>
          <cell r="K78">
            <v>-1.3655006374440552E-2</v>
          </cell>
          <cell r="L78">
            <v>1.8997435875235658E-2</v>
          </cell>
          <cell r="M78">
            <v>-9.4527537116476518E-3</v>
          </cell>
          <cell r="N78"/>
          <cell r="O78"/>
          <cell r="P78"/>
          <cell r="Q78">
            <v>3.6555098639191918E-3</v>
          </cell>
          <cell r="R78">
            <v>947.33843024411203</v>
          </cell>
          <cell r="S78"/>
          <cell r="T78"/>
          <cell r="U78"/>
          <cell r="V78">
            <v>6.7196289031592783E-3</v>
          </cell>
          <cell r="W78">
            <v>953.70419294105386</v>
          </cell>
          <cell r="X78"/>
          <cell r="Y78"/>
          <cell r="Z78"/>
        </row>
        <row r="79">
          <cell r="A79"/>
          <cell r="B79" t="str">
            <v>Transferts divers</v>
          </cell>
          <cell r="C79"/>
          <cell r="D79"/>
          <cell r="E79">
            <v>12.467322429999999</v>
          </cell>
          <cell r="F79">
            <v>12.11714227</v>
          </cell>
          <cell r="G79">
            <v>14.989676919999999</v>
          </cell>
          <cell r="H79">
            <v>15.844217780000001</v>
          </cell>
          <cell r="I79">
            <v>15.605959009999999</v>
          </cell>
          <cell r="J79">
            <v>-2.8087840189114206E-2</v>
          </cell>
          <cell r="K79">
            <v>0.23706370578085145</v>
          </cell>
          <cell r="L79">
            <v>5.7008624305960161E-2</v>
          </cell>
          <cell r="M79">
            <v>-1.5037584897422535E-2</v>
          </cell>
          <cell r="N79"/>
          <cell r="O79"/>
          <cell r="P79"/>
          <cell r="Q79">
            <v>0.38323810293255783</v>
          </cell>
          <cell r="R79">
            <v>21.586757135435658</v>
          </cell>
          <cell r="S79"/>
          <cell r="T79"/>
          <cell r="U79"/>
          <cell r="V79">
            <v>-9.3302946652983991E-3</v>
          </cell>
          <cell r="W79">
            <v>21.38534633049381</v>
          </cell>
          <cell r="X79"/>
          <cell r="Y79"/>
          <cell r="Z79"/>
        </row>
        <row r="80">
          <cell r="A80"/>
          <cell r="B80" t="str">
            <v>Remboursement - dépenses connexes - activité médicale (formation médicale des médecins)</v>
          </cell>
          <cell r="C80">
            <v>6571162</v>
          </cell>
          <cell r="D80"/>
          <cell r="E80">
            <v>0</v>
          </cell>
          <cell r="F80">
            <v>0</v>
          </cell>
          <cell r="G80">
            <v>0</v>
          </cell>
          <cell r="H80">
            <v>0</v>
          </cell>
          <cell r="I80">
            <v>0</v>
          </cell>
          <cell r="J80" t="str">
            <v/>
          </cell>
          <cell r="K80" t="str">
            <v/>
          </cell>
          <cell r="L80" t="str">
            <v/>
          </cell>
          <cell r="M80" t="str">
            <v/>
          </cell>
          <cell r="N80"/>
          <cell r="O80"/>
          <cell r="P80"/>
          <cell r="Q80"/>
          <cell r="R80">
            <v>0</v>
          </cell>
          <cell r="S80"/>
          <cell r="T80"/>
          <cell r="U80"/>
          <cell r="V80"/>
          <cell r="W80">
            <v>0</v>
          </cell>
          <cell r="X80"/>
          <cell r="Y80"/>
          <cell r="Z80"/>
        </row>
        <row r="81">
          <cell r="A81"/>
          <cell r="B81" t="str">
            <v>Versement DGH-CPS Mayotte</v>
          </cell>
          <cell r="C81">
            <v>6571164</v>
          </cell>
          <cell r="D81"/>
          <cell r="E81">
            <v>5.5436915200000003</v>
          </cell>
          <cell r="F81">
            <v>4.4218006299999999</v>
          </cell>
          <cell r="G81">
            <v>6.8197216899999997</v>
          </cell>
          <cell r="H81">
            <v>7.9006269700000002</v>
          </cell>
          <cell r="I81">
            <v>7.8769496300000004</v>
          </cell>
          <cell r="J81">
            <v>-0.20237253208490222</v>
          </cell>
          <cell r="K81">
            <v>0.5422951554466624</v>
          </cell>
          <cell r="L81">
            <v>0.15849697819560149</v>
          </cell>
          <cell r="M81">
            <v>-2.9968938022142664E-3</v>
          </cell>
          <cell r="N81"/>
          <cell r="O81"/>
          <cell r="P81"/>
          <cell r="Q81">
            <v>0</v>
          </cell>
          <cell r="R81">
            <v>7.8769496300000004</v>
          </cell>
          <cell r="S81"/>
          <cell r="T81"/>
          <cell r="U81"/>
          <cell r="V81"/>
          <cell r="W81">
            <v>7.8769496300000004</v>
          </cell>
          <cell r="X81"/>
          <cell r="Y81"/>
          <cell r="Z81"/>
        </row>
        <row r="82">
          <cell r="A82"/>
          <cell r="B82" t="str">
            <v>Autres transferts (FAC)</v>
          </cell>
          <cell r="C82" t="str">
            <v>657118+6571166+657211</v>
          </cell>
          <cell r="D82"/>
          <cell r="E82">
            <v>6.92363091</v>
          </cell>
          <cell r="F82">
            <v>7.6953416400000005</v>
          </cell>
          <cell r="G82">
            <v>8.1699552299999993</v>
          </cell>
          <cell r="H82">
            <v>7.9435908100000008</v>
          </cell>
          <cell r="I82">
            <v>7.7290093799999999</v>
          </cell>
          <cell r="J82">
            <v>0.1114604085676197</v>
          </cell>
          <cell r="K82">
            <v>6.1675441091917367E-2</v>
          </cell>
          <cell r="L82">
            <v>-2.7706935182311713E-2</v>
          </cell>
          <cell r="M82">
            <v>-2.7013152506530084E-2</v>
          </cell>
          <cell r="N82"/>
          <cell r="O82"/>
          <cell r="P82"/>
          <cell r="Q82">
            <v>0.77381173076486254</v>
          </cell>
          <cell r="R82">
            <v>13.709807505435657</v>
          </cell>
          <cell r="S82"/>
          <cell r="T82"/>
          <cell r="U82"/>
          <cell r="V82">
            <v>-1.4691001668841117E-2</v>
          </cell>
          <cell r="W82">
            <v>13.508396700493812</v>
          </cell>
          <cell r="X82"/>
          <cell r="Y82"/>
          <cell r="Z82"/>
        </row>
        <row r="83">
          <cell r="A83"/>
          <cell r="B83" t="str">
            <v>Participation au financement des fonds et organismes</v>
          </cell>
          <cell r="C83"/>
          <cell r="D83"/>
          <cell r="E83">
            <v>148.67740499999999</v>
          </cell>
          <cell r="F83">
            <v>151.53374700000001</v>
          </cell>
          <cell r="G83">
            <v>134.876791</v>
          </cell>
          <cell r="H83">
            <v>359.06954110999999</v>
          </cell>
          <cell r="I83">
            <v>344.99046188</v>
          </cell>
          <cell r="J83">
            <v>1.9211675102884747E-2</v>
          </cell>
          <cell r="K83">
            <v>-0.10992241879955629</v>
          </cell>
          <cell r="L83">
            <v>1.6622040637814404</v>
          </cell>
          <cell r="M83">
            <v>-3.9209895627674254E-2</v>
          </cell>
          <cell r="N83"/>
          <cell r="O83"/>
          <cell r="P83"/>
          <cell r="Q83">
            <v>-0.48752607602556486</v>
          </cell>
          <cell r="R83">
            <v>176.79861573339639</v>
          </cell>
          <cell r="S83"/>
          <cell r="T83"/>
          <cell r="U83"/>
          <cell r="V83">
            <v>2.1468766413125288E-2</v>
          </cell>
          <cell r="W83">
            <v>180.59426391674057</v>
          </cell>
          <cell r="X83"/>
          <cell r="Y83"/>
          <cell r="Z83"/>
        </row>
        <row r="84">
          <cell r="A84"/>
          <cell r="B84" t="str">
            <v>Participation aux dépenses du FIQCS (ex FAQSV+DMDR)</v>
          </cell>
          <cell r="C84">
            <v>6571165</v>
          </cell>
          <cell r="D84"/>
          <cell r="E84">
            <v>1.7</v>
          </cell>
          <cell r="F84"/>
          <cell r="G84"/>
          <cell r="H84"/>
          <cell r="I84"/>
          <cell r="J84">
            <v>-1</v>
          </cell>
          <cell r="K84" t="str">
            <v/>
          </cell>
          <cell r="L84" t="str">
            <v/>
          </cell>
          <cell r="M84" t="str">
            <v/>
          </cell>
          <cell r="N84"/>
          <cell r="O84"/>
          <cell r="P84"/>
          <cell r="Q84" t="str">
            <v/>
          </cell>
          <cell r="R84"/>
          <cell r="S84"/>
          <cell r="T84"/>
          <cell r="U84"/>
          <cell r="V84" t="str">
            <v/>
          </cell>
          <cell r="W84"/>
          <cell r="X84"/>
          <cell r="Y84"/>
          <cell r="Z84"/>
        </row>
        <row r="85">
          <cell r="A85"/>
          <cell r="B85" t="str">
            <v>Participation aux dépenses du FMESPP (ex FMES et ex FMCP) + (ANAP, CGOS)</v>
          </cell>
          <cell r="C85" t="str">
            <v>6572141+6572142</v>
          </cell>
          <cell r="D85"/>
          <cell r="E85">
            <v>5.0730769999999996</v>
          </cell>
          <cell r="F85">
            <v>10.394031999999999</v>
          </cell>
          <cell r="G85">
            <v>0.65406399999999998</v>
          </cell>
          <cell r="H85">
            <v>2.9177233999999999</v>
          </cell>
          <cell r="I85">
            <v>17.889832800000001</v>
          </cell>
          <cell r="J85">
            <v>1.048861470070334</v>
          </cell>
          <cell r="K85">
            <v>-0.937073120421411</v>
          </cell>
          <cell r="L85">
            <v>3.4609142224614104</v>
          </cell>
          <cell r="M85">
            <v>5.131435488367404</v>
          </cell>
          <cell r="N85"/>
          <cell r="O85"/>
          <cell r="P85"/>
          <cell r="Q85">
            <v>0.3991225207315614</v>
          </cell>
          <cell r="R85">
            <v>25.030067962602168</v>
          </cell>
          <cell r="S85"/>
          <cell r="T85"/>
          <cell r="U85"/>
          <cell r="V85">
            <v>3.3194073436332766E-2</v>
          </cell>
          <cell r="W85">
            <v>25.860917876669184</v>
          </cell>
          <cell r="X85"/>
          <cell r="Y85"/>
          <cell r="Z85"/>
        </row>
        <row r="86">
          <cell r="A86"/>
          <cell r="B86" t="str">
            <v>Participation aux dépenses du FMESPP (ex FMES et ex FMCP)</v>
          </cell>
          <cell r="C86">
            <v>6572141</v>
          </cell>
          <cell r="D86"/>
          <cell r="E86">
            <v>4.4678009999999997</v>
          </cell>
          <cell r="F86">
            <v>9.7991159999999997</v>
          </cell>
          <cell r="G86">
            <v>8.1757999999999997E-2</v>
          </cell>
          <cell r="H86">
            <v>2.3612093999999999</v>
          </cell>
          <cell r="I86">
            <v>17.348536800000002</v>
          </cell>
          <cell r="J86">
            <v>1.1932749466683947</v>
          </cell>
          <cell r="K86">
            <v>-0.99165659432952924</v>
          </cell>
          <cell r="L86">
            <v>27.880469189559435</v>
          </cell>
          <cell r="M86">
            <v>6.3473097303441204</v>
          </cell>
          <cell r="N86"/>
          <cell r="O86"/>
          <cell r="P86"/>
          <cell r="Q86">
            <v>0.44277688955313887</v>
          </cell>
          <cell r="R86">
            <v>25.030067962602168</v>
          </cell>
          <cell r="S86"/>
          <cell r="T86"/>
          <cell r="U86"/>
          <cell r="V86">
            <v>3.3194073436332766E-2</v>
          </cell>
          <cell r="W86">
            <v>25.860917876669184</v>
          </cell>
          <cell r="X86"/>
          <cell r="Y86"/>
          <cell r="Z86"/>
        </row>
        <row r="87">
          <cell r="A87"/>
          <cell r="B87" t="str">
            <v>Autres contributions (ANAP, CGOS)</v>
          </cell>
          <cell r="C87">
            <v>6572142</v>
          </cell>
          <cell r="D87"/>
          <cell r="E87">
            <v>0.60527600000000004</v>
          </cell>
          <cell r="F87">
            <v>0.594916</v>
          </cell>
          <cell r="G87">
            <v>0.57230599999999998</v>
          </cell>
          <cell r="H87">
            <v>0.55651399999999995</v>
          </cell>
          <cell r="I87">
            <v>0.541296</v>
          </cell>
          <cell r="J87">
            <v>-1.7116158578896298E-2</v>
          </cell>
          <cell r="K87">
            <v>-3.8005365463359565E-2</v>
          </cell>
          <cell r="L87">
            <v>-2.7593629981163974E-2</v>
          </cell>
          <cell r="M87">
            <v>-2.7345224019521441E-2</v>
          </cell>
          <cell r="N87"/>
          <cell r="O87"/>
          <cell r="P87"/>
          <cell r="Q87">
            <v>-1</v>
          </cell>
          <cell r="R87"/>
          <cell r="S87"/>
          <cell r="T87"/>
          <cell r="U87"/>
          <cell r="V87" t="str">
            <v/>
          </cell>
          <cell r="W87"/>
          <cell r="X87"/>
          <cell r="Y87"/>
          <cell r="Z87"/>
        </row>
        <row r="88">
          <cell r="A88"/>
          <cell r="B88" t="str">
            <v>Autres fonds (EPRUS, ONIAM, INTS, AB, HAS, ATIH, CNG, GMSI, FAC )</v>
          </cell>
          <cell r="C88" t="str">
            <v>6572163+657211+6572142+6572144</v>
          </cell>
          <cell r="D88"/>
          <cell r="E88">
            <v>141.90432799999999</v>
          </cell>
          <cell r="F88">
            <v>141.139715</v>
          </cell>
          <cell r="G88">
            <v>134.22272699999999</v>
          </cell>
          <cell r="H88">
            <v>140.61166426999998</v>
          </cell>
          <cell r="I88">
            <v>142.65009896000004</v>
          </cell>
          <cell r="J88">
            <v>-5.3882288917924837E-3</v>
          </cell>
          <cell r="K88">
            <v>-4.9008091025265307E-2</v>
          </cell>
          <cell r="L88">
            <v>4.7599519193198825E-2</v>
          </cell>
          <cell r="M88">
            <v>1.4496910342273553E-2</v>
          </cell>
          <cell r="N88"/>
          <cell r="O88"/>
          <cell r="P88"/>
          <cell r="Q88">
            <v>6.3921783982435559E-2</v>
          </cell>
          <cell r="R88">
            <v>151.76854777079421</v>
          </cell>
          <cell r="S88"/>
          <cell r="T88"/>
          <cell r="U88"/>
          <cell r="V88">
            <v>1.9534997948024792E-2</v>
          </cell>
          <cell r="W88">
            <v>154.73334604007138</v>
          </cell>
          <cell r="X88"/>
          <cell r="Y88"/>
          <cell r="Z88"/>
        </row>
        <row r="89">
          <cell r="A89"/>
          <cell r="B89" t="str">
            <v xml:space="preserve">      Dotation FFIP</v>
          </cell>
          <cell r="C89" t="str">
            <v>657112</v>
          </cell>
          <cell r="D89"/>
          <cell r="E89"/>
          <cell r="F89"/>
          <cell r="G89"/>
          <cell r="H89">
            <v>215.54015344000001</v>
          </cell>
          <cell r="I89">
            <v>184.45053012</v>
          </cell>
          <cell r="J89"/>
          <cell r="K89"/>
          <cell r="L89"/>
          <cell r="M89"/>
          <cell r="N89"/>
          <cell r="O89"/>
          <cell r="P89"/>
          <cell r="Q89"/>
          <cell r="R89"/>
          <cell r="S89"/>
          <cell r="T89"/>
          <cell r="U89"/>
          <cell r="V89" t="str">
            <v/>
          </cell>
          <cell r="W89"/>
          <cell r="X89"/>
          <cell r="Y89"/>
          <cell r="Z89"/>
        </row>
        <row r="90">
          <cell r="A90"/>
          <cell r="B90" t="str">
            <v>III CHARGES TECHNIQUES DIVERSES</v>
          </cell>
          <cell r="C90"/>
          <cell r="D90"/>
          <cell r="E90">
            <v>18.140384990000001</v>
          </cell>
          <cell r="F90">
            <v>22.477567499999999</v>
          </cell>
          <cell r="G90">
            <v>20.255134099999999</v>
          </cell>
          <cell r="H90">
            <v>13.665403039999999</v>
          </cell>
          <cell r="I90">
            <v>25.751858310000006</v>
          </cell>
          <cell r="J90">
            <v>0.23908988218226332</v>
          </cell>
          <cell r="K90">
            <v>-9.8873394552146263E-2</v>
          </cell>
          <cell r="L90">
            <v>-0.32533633336942464</v>
          </cell>
          <cell r="M90">
            <v>0.88445655313800442</v>
          </cell>
          <cell r="N90"/>
          <cell r="O90"/>
          <cell r="P90"/>
          <cell r="Q90">
            <v>-5.0546548065091179E-2</v>
          </cell>
          <cell r="R90">
            <v>24.450190766168173</v>
          </cell>
          <cell r="S90"/>
          <cell r="T90"/>
          <cell r="U90"/>
          <cell r="V90">
            <v>2.6220183833331683E-2</v>
          </cell>
          <cell r="W90">
            <v>25.091279262817132</v>
          </cell>
          <cell r="X90"/>
          <cell r="Y90"/>
          <cell r="Z90"/>
        </row>
        <row r="91">
          <cell r="A91"/>
          <cell r="B91" t="str">
            <v>Pertes sur créances irrécouvrables (ANV, remise sur créances, annul créances)</v>
          </cell>
          <cell r="C91"/>
          <cell r="D91"/>
          <cell r="E91">
            <v>18.114079110000002</v>
          </cell>
          <cell r="F91">
            <v>22.468798039999999</v>
          </cell>
          <cell r="G91">
            <v>20.188741869999998</v>
          </cell>
          <cell r="H91">
            <v>13.532281079999999</v>
          </cell>
          <cell r="I91">
            <v>16.201590080000003</v>
          </cell>
          <cell r="J91">
            <v>0.24040520655537739</v>
          </cell>
          <cell r="K91">
            <v>-0.10147655277068847</v>
          </cell>
          <cell r="L91">
            <v>-0.32971152104784424</v>
          </cell>
          <cell r="M91">
            <v>0.19725491838512743</v>
          </cell>
          <cell r="N91"/>
          <cell r="O91"/>
          <cell r="P91"/>
          <cell r="Q91">
            <v>7.2312411051838742E-4</v>
          </cell>
          <cell r="R91">
            <v>16.213305840415586</v>
          </cell>
          <cell r="S91"/>
          <cell r="T91"/>
          <cell r="U91"/>
          <cell r="V91">
            <v>3.3239297505529695E-2</v>
          </cell>
          <cell r="W91">
            <v>16.752224736793302</v>
          </cell>
          <cell r="X91"/>
          <cell r="Y91"/>
          <cell r="Z91"/>
        </row>
        <row r="92">
          <cell r="A92"/>
          <cell r="B92" t="str">
            <v>Sur cotisations impôts et produits affectés</v>
          </cell>
          <cell r="C92">
            <v>6584</v>
          </cell>
          <cell r="D92"/>
          <cell r="E92">
            <v>16.237784130000001</v>
          </cell>
          <cell r="F92">
            <v>20.811621719999998</v>
          </cell>
          <cell r="G92">
            <v>18.379976769999999</v>
          </cell>
          <cell r="H92">
            <v>11.453742119999999</v>
          </cell>
          <cell r="I92">
            <v>14.430083420000001</v>
          </cell>
          <cell r="J92">
            <v>0.28167867939256785</v>
          </cell>
          <cell r="K92">
            <v>-0.11684072402984265</v>
          </cell>
          <cell r="L92">
            <v>-0.37683587616416775</v>
          </cell>
          <cell r="M92">
            <v>0.25985754426955804</v>
          </cell>
          <cell r="N92"/>
          <cell r="O92"/>
          <cell r="P92"/>
          <cell r="Q92">
            <v>3.1722914259282465E-3</v>
          </cell>
          <cell r="R92">
            <v>14.475859849908696</v>
          </cell>
          <cell r="S92"/>
          <cell r="T92"/>
          <cell r="U92"/>
          <cell r="V92">
            <v>3.7855557658389702E-2</v>
          </cell>
          <cell r="W92">
            <v>15.023851597111683</v>
          </cell>
          <cell r="X92"/>
          <cell r="Y92"/>
          <cell r="Z92"/>
        </row>
        <row r="93">
          <cell r="A93"/>
          <cell r="B93" t="str">
            <v>Pertes sur créances irrécouvrables - cotisations (technique)</v>
          </cell>
          <cell r="C93"/>
          <cell r="D93"/>
          <cell r="E93">
            <v>16.237784130000001</v>
          </cell>
          <cell r="F93">
            <v>20.811621719999998</v>
          </cell>
          <cell r="G93">
            <v>18.379976769999999</v>
          </cell>
          <cell r="H93">
            <v>11.453742119999999</v>
          </cell>
          <cell r="I93">
            <v>14.430083420000001</v>
          </cell>
          <cell r="J93">
            <v>0.28167867939256785</v>
          </cell>
          <cell r="K93">
            <v>-0.11684072402984265</v>
          </cell>
          <cell r="L93">
            <v>-0.37683587616416775</v>
          </cell>
          <cell r="M93">
            <v>0.25985754426955804</v>
          </cell>
          <cell r="N93"/>
          <cell r="O93"/>
          <cell r="P93"/>
          <cell r="Q93">
            <v>3.1722914259282465E-3</v>
          </cell>
          <cell r="R93">
            <v>14.475859849908696</v>
          </cell>
          <cell r="S93"/>
          <cell r="T93"/>
          <cell r="U93"/>
          <cell r="V93">
            <v>3.7855557658389702E-2</v>
          </cell>
          <cell r="W93">
            <v>15.023851597111683</v>
          </cell>
          <cell r="X93"/>
          <cell r="Y93"/>
          <cell r="Z93"/>
        </row>
        <row r="94">
          <cell r="A94"/>
          <cell r="B94" t="str">
            <v>Pertes sur créances irrécouvrables - cotisations (gestion)</v>
          </cell>
          <cell r="C94"/>
          <cell r="D94"/>
          <cell r="E94">
            <v>0</v>
          </cell>
          <cell r="F94">
            <v>0</v>
          </cell>
          <cell r="G94"/>
          <cell r="H94"/>
          <cell r="I94"/>
          <cell r="J94" t="str">
            <v/>
          </cell>
          <cell r="K94" t="str">
            <v/>
          </cell>
          <cell r="L94" t="str">
            <v/>
          </cell>
          <cell r="M94" t="str">
            <v/>
          </cell>
          <cell r="N94"/>
          <cell r="O94"/>
          <cell r="P94"/>
          <cell r="Q94"/>
          <cell r="R94">
            <v>0</v>
          </cell>
          <cell r="S94"/>
          <cell r="T94"/>
          <cell r="U94"/>
          <cell r="V94"/>
          <cell r="W94">
            <v>0</v>
          </cell>
          <cell r="X94"/>
          <cell r="Y94"/>
          <cell r="Z94"/>
        </row>
        <row r="95">
          <cell r="A95"/>
          <cell r="B95" t="str">
            <v>Sur prestations</v>
          </cell>
          <cell r="C95">
            <v>6585</v>
          </cell>
          <cell r="D95"/>
          <cell r="E95">
            <v>1.8762949799999999</v>
          </cell>
          <cell r="F95">
            <v>1.65717632</v>
          </cell>
          <cell r="G95">
            <v>1.8087651</v>
          </cell>
          <cell r="H95">
            <v>2.0785389599999999</v>
          </cell>
          <cell r="I95">
            <v>1.77150666</v>
          </cell>
          <cell r="J95">
            <v>-0.11678262871011887</v>
          </cell>
          <cell r="K95">
            <v>9.1474140784246774E-2</v>
          </cell>
          <cell r="L95">
            <v>0.14914809004220611</v>
          </cell>
          <cell r="M95">
            <v>-0.14771544142718399</v>
          </cell>
          <cell r="N95"/>
          <cell r="O95"/>
          <cell r="P95"/>
          <cell r="Q95">
            <v>-1.9226949727138939E-2</v>
          </cell>
          <cell r="R95">
            <v>1.7374459905068882</v>
          </cell>
          <cell r="S95"/>
          <cell r="T95"/>
          <cell r="U95"/>
          <cell r="V95">
            <v>-5.2219469697720169E-3</v>
          </cell>
          <cell r="W95">
            <v>1.7283731396816182</v>
          </cell>
          <cell r="X95"/>
          <cell r="Y95"/>
          <cell r="Z95"/>
        </row>
        <row r="96">
          <cell r="A96"/>
          <cell r="B96" t="str">
            <v>Pertes sur créances irrécouvrables - prestations (technique)</v>
          </cell>
          <cell r="C96"/>
          <cell r="D96"/>
          <cell r="E96">
            <v>1.8762949799999999</v>
          </cell>
          <cell r="F96">
            <v>1.65717632</v>
          </cell>
          <cell r="G96">
            <v>1.8087651</v>
          </cell>
          <cell r="H96">
            <v>2.0785389599999999</v>
          </cell>
          <cell r="I96">
            <v>1.77150666</v>
          </cell>
          <cell r="J96">
            <v>-0.11678262871011887</v>
          </cell>
          <cell r="K96">
            <v>9.1474140784246774E-2</v>
          </cell>
          <cell r="L96">
            <v>0.14914809004220611</v>
          </cell>
          <cell r="M96">
            <v>-0.14771544142718399</v>
          </cell>
          <cell r="N96"/>
          <cell r="O96"/>
          <cell r="P96"/>
          <cell r="Q96">
            <v>-1.9226949727138939E-2</v>
          </cell>
          <cell r="R96">
            <v>1.7374459905068882</v>
          </cell>
          <cell r="S96"/>
          <cell r="T96"/>
          <cell r="U96"/>
          <cell r="V96">
            <v>-5.2219469697720169E-3</v>
          </cell>
          <cell r="W96">
            <v>1.7283731396816182</v>
          </cell>
          <cell r="X96"/>
          <cell r="Y96"/>
          <cell r="Z96"/>
        </row>
        <row r="97">
          <cell r="A97"/>
          <cell r="B97" t="str">
            <v>Pertes sur créances irrécouvrables - prestations (gestion)</v>
          </cell>
          <cell r="C97"/>
          <cell r="D97"/>
          <cell r="E97">
            <v>0</v>
          </cell>
          <cell r="F97">
            <v>0</v>
          </cell>
          <cell r="G97"/>
          <cell r="H97"/>
          <cell r="I97"/>
          <cell r="J97"/>
          <cell r="K97" t="str">
            <v/>
          </cell>
          <cell r="L97" t="str">
            <v/>
          </cell>
          <cell r="M97" t="str">
            <v/>
          </cell>
          <cell r="N97"/>
          <cell r="O97"/>
          <cell r="P97"/>
          <cell r="Q97"/>
          <cell r="R97"/>
          <cell r="S97"/>
          <cell r="T97"/>
          <cell r="U97"/>
          <cell r="V97"/>
          <cell r="W97"/>
          <cell r="X97"/>
          <cell r="Y97"/>
          <cell r="Z97"/>
        </row>
        <row r="98">
          <cell r="A98"/>
          <cell r="B98" t="str">
            <v>Frais d’assiette et de recouvrement (technique)</v>
          </cell>
          <cell r="C98">
            <v>658841</v>
          </cell>
          <cell r="D98"/>
          <cell r="E98">
            <v>0</v>
          </cell>
          <cell r="F98">
            <v>0</v>
          </cell>
          <cell r="G98">
            <v>0</v>
          </cell>
          <cell r="H98">
            <v>0</v>
          </cell>
          <cell r="I98">
            <v>9.5432404900000005</v>
          </cell>
          <cell r="J98" t="str">
            <v/>
          </cell>
          <cell r="K98" t="str">
            <v/>
          </cell>
          <cell r="L98" t="str">
            <v/>
          </cell>
          <cell r="M98" t="str">
            <v/>
          </cell>
          <cell r="N98"/>
          <cell r="O98"/>
          <cell r="P98"/>
          <cell r="Q98">
            <v>-0.13762445844508031</v>
          </cell>
          <cell r="R98">
            <v>8.2298571857525875</v>
          </cell>
          <cell r="S98"/>
          <cell r="T98"/>
          <cell r="U98"/>
          <cell r="V98">
            <v>1.2414504646340065E-2</v>
          </cell>
          <cell r="W98">
            <v>8.3320267860238282</v>
          </cell>
          <cell r="X98"/>
          <cell r="Y98"/>
          <cell r="Z98"/>
        </row>
        <row r="99">
          <cell r="A99"/>
          <cell r="B99" t="str">
            <v>Autres charges techniques diverses</v>
          </cell>
          <cell r="C99">
            <v>658818</v>
          </cell>
          <cell r="D99"/>
          <cell r="E99">
            <v>2.630588E-2</v>
          </cell>
          <cell r="F99">
            <v>8.7694599999999998E-3</v>
          </cell>
          <cell r="G99">
            <v>6.6392229999999997E-2</v>
          </cell>
          <cell r="H99">
            <v>0.13312196000000001</v>
          </cell>
          <cell r="I99">
            <v>7.0277400000000002E-3</v>
          </cell>
          <cell r="J99">
            <v>-0.6666349880711081</v>
          </cell>
          <cell r="K99">
            <v>6.5708458673624142</v>
          </cell>
          <cell r="L99">
            <v>1.0050834261780335</v>
          </cell>
          <cell r="M99">
            <v>-0.94720825925339436</v>
          </cell>
          <cell r="N99"/>
          <cell r="O99"/>
          <cell r="P99"/>
          <cell r="Q99">
            <v>0</v>
          </cell>
          <cell r="R99">
            <v>7.0277400000000002E-3</v>
          </cell>
          <cell r="S99"/>
          <cell r="T99"/>
          <cell r="U99"/>
          <cell r="V99">
            <v>0</v>
          </cell>
          <cell r="W99">
            <v>7.0277400000000002E-3</v>
          </cell>
          <cell r="X99"/>
          <cell r="Y99"/>
          <cell r="Z99"/>
        </row>
        <row r="100">
          <cell r="A100"/>
          <cell r="B100" t="str">
            <v>Autres charges techniques diverses : (technique)</v>
          </cell>
          <cell r="C100">
            <v>6586</v>
          </cell>
          <cell r="D100"/>
          <cell r="E100">
            <v>4.45145E-3</v>
          </cell>
          <cell r="F100">
            <v>2.48E-6</v>
          </cell>
          <cell r="G100">
            <v>6.6392229999999997E-2</v>
          </cell>
          <cell r="H100">
            <v>0.13312196000000001</v>
          </cell>
          <cell r="I100">
            <v>7.0277400000000002E-3</v>
          </cell>
          <cell r="J100">
            <v>-0.99944287816329513</v>
          </cell>
          <cell r="K100">
            <v>26770.060483870966</v>
          </cell>
          <cell r="L100">
            <v>1.0050834261780335</v>
          </cell>
          <cell r="M100">
            <v>-0.94720825925339436</v>
          </cell>
          <cell r="N100"/>
          <cell r="O100"/>
          <cell r="P100"/>
          <cell r="Q100">
            <v>0</v>
          </cell>
          <cell r="R100">
            <v>7.0277400000000002E-3</v>
          </cell>
          <cell r="S100"/>
          <cell r="T100"/>
          <cell r="U100"/>
          <cell r="V100">
            <v>0</v>
          </cell>
          <cell r="W100">
            <v>7.0277400000000002E-3</v>
          </cell>
          <cell r="X100"/>
          <cell r="Y100"/>
          <cell r="Z100"/>
        </row>
        <row r="101">
          <cell r="A101"/>
          <cell r="B101" t="str">
            <v>Autres charges techniques diverses : (gestion)</v>
          </cell>
          <cell r="C101">
            <v>6588</v>
          </cell>
          <cell r="D101"/>
          <cell r="E101">
            <v>2.1854430000000001E-2</v>
          </cell>
          <cell r="F101">
            <v>8.7669800000000006E-3</v>
          </cell>
          <cell r="G101"/>
          <cell r="H101"/>
          <cell r="I101"/>
          <cell r="J101">
            <v>-0.59884654964691364</v>
          </cell>
          <cell r="K101">
            <v>-1</v>
          </cell>
          <cell r="L101" t="str">
            <v/>
          </cell>
          <cell r="M101" t="str">
            <v/>
          </cell>
          <cell r="N101"/>
          <cell r="O101"/>
          <cell r="P101"/>
          <cell r="Q101">
            <v>0</v>
          </cell>
          <cell r="R101">
            <v>0</v>
          </cell>
          <cell r="S101"/>
          <cell r="T101"/>
          <cell r="U101"/>
          <cell r="V101">
            <v>0</v>
          </cell>
          <cell r="W101">
            <v>0</v>
          </cell>
          <cell r="X101"/>
          <cell r="Y101"/>
          <cell r="Z101"/>
        </row>
        <row r="102">
          <cell r="A102"/>
          <cell r="B102"/>
          <cell r="C102"/>
          <cell r="D102"/>
          <cell r="E102"/>
          <cell r="F102"/>
          <cell r="G102"/>
          <cell r="H102"/>
          <cell r="I102"/>
          <cell r="J102"/>
          <cell r="K102"/>
          <cell r="L102"/>
          <cell r="M102"/>
          <cell r="N102"/>
          <cell r="O102"/>
          <cell r="P102"/>
          <cell r="Q102"/>
          <cell r="R102"/>
          <cell r="S102"/>
          <cell r="T102"/>
          <cell r="U102"/>
          <cell r="V102"/>
          <cell r="W102"/>
          <cell r="X102"/>
          <cell r="Y102"/>
          <cell r="Z102"/>
        </row>
        <row r="103">
          <cell r="A103"/>
          <cell r="B103" t="str">
            <v>IV DOTATIONS AUX PROVISIONS</v>
          </cell>
          <cell r="C103"/>
          <cell r="D103"/>
          <cell r="E103">
            <v>380.99822224000002</v>
          </cell>
          <cell r="F103">
            <v>407.68766993000003</v>
          </cell>
          <cell r="G103">
            <v>397.05680769999998</v>
          </cell>
          <cell r="H103">
            <v>389.89974640000003</v>
          </cell>
          <cell r="I103">
            <v>405.98100149999999</v>
          </cell>
          <cell r="J103">
            <v>7.00513706680439E-2</v>
          </cell>
          <cell r="K103">
            <v>-2.6075996440670789E-2</v>
          </cell>
          <cell r="L103">
            <v>-1.8025282934847797E-2</v>
          </cell>
          <cell r="M103">
            <v>4.1244589791300162E-2</v>
          </cell>
          <cell r="N103"/>
          <cell r="O103"/>
          <cell r="P103"/>
          <cell r="Q103">
            <v>1.9502126547897049E-3</v>
          </cell>
          <cell r="R103">
            <v>406.77275078672949</v>
          </cell>
          <cell r="S103"/>
          <cell r="T103"/>
          <cell r="U103"/>
          <cell r="V103">
            <v>3.998184025096327E-3</v>
          </cell>
          <cell r="W103">
            <v>408.39910310076948</v>
          </cell>
          <cell r="X103"/>
          <cell r="Y103"/>
          <cell r="Z103"/>
        </row>
        <row r="104">
          <cell r="A104"/>
          <cell r="B104" t="str">
            <v>Provisions pour prestations légales "maladie-maternité-invalidité"</v>
          </cell>
          <cell r="C104"/>
          <cell r="D104"/>
          <cell r="E104">
            <v>267.30702585</v>
          </cell>
          <cell r="F104">
            <v>298.04832707000003</v>
          </cell>
          <cell r="G104">
            <v>281.89855435999999</v>
          </cell>
          <cell r="H104">
            <v>281.75978737999998</v>
          </cell>
          <cell r="I104">
            <v>280.88682911000001</v>
          </cell>
          <cell r="J104">
            <v>0.11500371575437221</v>
          </cell>
          <cell r="K104">
            <v>-5.4185080885245429E-2</v>
          </cell>
          <cell r="L104">
            <v>-4.9225857264525346E-4</v>
          </cell>
          <cell r="M104">
            <v>-3.0982358345644266E-3</v>
          </cell>
          <cell r="N104"/>
          <cell r="O104"/>
          <cell r="P104"/>
          <cell r="Q104">
            <v>-1.262509650357024E-2</v>
          </cell>
          <cell r="R104">
            <v>277.34060578590442</v>
          </cell>
          <cell r="S104"/>
          <cell r="T104"/>
          <cell r="U104"/>
          <cell r="V104">
            <v>-3.0765295082947866E-3</v>
          </cell>
          <cell r="W104">
            <v>276.48735922835573</v>
          </cell>
          <cell r="X104"/>
          <cell r="Y104"/>
          <cell r="Z104"/>
        </row>
        <row r="105">
          <cell r="A105"/>
          <cell r="B105" t="str">
            <v>provisions pour prestations maladie en nature (+contrats accès soins)</v>
          </cell>
          <cell r="C105" t="str">
            <v>681411111+681411112+681411113+681411114+681411115+681411116+6814114</v>
          </cell>
          <cell r="D105"/>
          <cell r="E105">
            <v>188.652931</v>
          </cell>
          <cell r="F105">
            <v>210.49082900000002</v>
          </cell>
          <cell r="G105">
            <v>197.22985000000003</v>
          </cell>
          <cell r="H105">
            <v>193.41397000000001</v>
          </cell>
          <cell r="I105">
            <v>200.31097800000001</v>
          </cell>
          <cell r="J105">
            <v>0.11575700353152756</v>
          </cell>
          <cell r="K105">
            <v>-6.3000269717214091E-2</v>
          </cell>
          <cell r="L105">
            <v>-1.9347375663470924E-2</v>
          </cell>
          <cell r="M105">
            <v>3.5659306305537285E-2</v>
          </cell>
          <cell r="N105"/>
          <cell r="O105"/>
          <cell r="P105"/>
          <cell r="Q105">
            <v>-1.9226949727138797E-2</v>
          </cell>
          <cell r="R105">
            <v>196.4596088962</v>
          </cell>
          <cell r="S105"/>
          <cell r="T105"/>
          <cell r="U105"/>
          <cell r="V105">
            <v>-5.1352587596538782E-3</v>
          </cell>
          <cell r="W105">
            <v>195.45073796869761</v>
          </cell>
          <cell r="X105"/>
          <cell r="Y105"/>
          <cell r="Z105"/>
        </row>
        <row r="106">
          <cell r="A106"/>
          <cell r="B106" t="str">
            <v>provisions pour prestations maladie - établissements</v>
          </cell>
          <cell r="C106"/>
          <cell r="D106"/>
          <cell r="E106">
            <v>65.539611710000003</v>
          </cell>
          <cell r="F106">
            <v>74.537382250000007</v>
          </cell>
          <cell r="G106">
            <v>71.328294459999995</v>
          </cell>
          <cell r="H106">
            <v>74.950998740000003</v>
          </cell>
          <cell r="I106">
            <v>65.278146230000004</v>
          </cell>
          <cell r="J106">
            <v>0.13728751674351358</v>
          </cell>
          <cell r="K106">
            <v>-4.3053400765224917E-2</v>
          </cell>
          <cell r="L106">
            <v>5.0789161684380024E-2</v>
          </cell>
          <cell r="M106">
            <v>-0.12905568534923031</v>
          </cell>
          <cell r="N106"/>
          <cell r="O106"/>
          <cell r="P106"/>
          <cell r="Q106">
            <v>-4.8724005975215165E-3</v>
          </cell>
          <cell r="R106">
            <v>64.960084951303855</v>
          </cell>
          <cell r="S106"/>
          <cell r="T106"/>
          <cell r="U106"/>
          <cell r="V106">
            <v>2.3462017152495484E-3</v>
          </cell>
          <cell r="W106">
            <v>65.112494414039361</v>
          </cell>
          <cell r="X106"/>
          <cell r="Y106"/>
          <cell r="Z106"/>
        </row>
        <row r="107">
          <cell r="A107"/>
          <cell r="B107" t="str">
            <v>provisions pour prestations maladie - établissements publics</v>
          </cell>
          <cell r="C107">
            <v>681411121</v>
          </cell>
          <cell r="D107"/>
          <cell r="E107">
            <v>8.6480961500000006</v>
          </cell>
          <cell r="F107">
            <v>5.4577054299999999</v>
          </cell>
          <cell r="G107">
            <v>15.19232246</v>
          </cell>
          <cell r="H107">
            <v>15.897724739999999</v>
          </cell>
          <cell r="I107">
            <v>16.596287230000002</v>
          </cell>
          <cell r="J107">
            <v>-0.36891249411004762</v>
          </cell>
          <cell r="K107">
            <v>1.7836464710042073</v>
          </cell>
          <cell r="L107">
            <v>4.6431497347246241E-2</v>
          </cell>
          <cell r="M107">
            <v>4.3941035678040197E-2</v>
          </cell>
          <cell r="N107"/>
          <cell r="O107"/>
          <cell r="P107"/>
          <cell r="Q107">
            <v>-1.3704919808415579E-2</v>
          </cell>
          <cell r="R107">
            <v>16.36883644439542</v>
          </cell>
          <cell r="S107"/>
          <cell r="T107"/>
          <cell r="U107"/>
          <cell r="V107">
            <v>-6.401688341833401E-3</v>
          </cell>
          <cell r="W107">
            <v>16.264048254959956</v>
          </cell>
          <cell r="X107"/>
          <cell r="Y107"/>
          <cell r="Z107"/>
        </row>
        <row r="108">
          <cell r="A108"/>
          <cell r="B108" t="str">
            <v>provisions pour prestations maladie - établissements publics hors T2A</v>
          </cell>
          <cell r="C108">
            <v>681411121</v>
          </cell>
          <cell r="D108"/>
          <cell r="E108">
            <v>1.3470240000000002</v>
          </cell>
          <cell r="F108">
            <v>1.0718319999999997</v>
          </cell>
          <cell r="G108">
            <v>0.41950699999999941</v>
          </cell>
          <cell r="H108">
            <v>1.1385639999999988</v>
          </cell>
          <cell r="I108">
            <v>7.791000000000281E-2</v>
          </cell>
          <cell r="J108">
            <v>-0.20429628573804215</v>
          </cell>
          <cell r="K108">
            <v>-0.60860750565387156</v>
          </cell>
          <cell r="L108">
            <v>1.7140524472774004</v>
          </cell>
          <cell r="M108">
            <v>-0.93157169908762016</v>
          </cell>
          <cell r="N108"/>
          <cell r="O108"/>
          <cell r="P108"/>
          <cell r="Q108"/>
          <cell r="R108"/>
          <cell r="S108"/>
          <cell r="T108"/>
          <cell r="U108"/>
          <cell r="V108"/>
          <cell r="W108"/>
          <cell r="X108"/>
          <cell r="Y108"/>
          <cell r="Z108"/>
        </row>
        <row r="109">
          <cell r="A109"/>
          <cell r="B109" t="str">
            <v>provisions pour prestations maladie - établissements publics T2A</v>
          </cell>
          <cell r="C109">
            <v>68141112161</v>
          </cell>
          <cell r="D109"/>
          <cell r="E109">
            <v>7.3010721500000004</v>
          </cell>
          <cell r="F109">
            <v>4.3858734300000002</v>
          </cell>
          <cell r="G109">
            <v>14.77281546</v>
          </cell>
          <cell r="H109">
            <v>14.75916074</v>
          </cell>
          <cell r="I109">
            <v>16.518377229999999</v>
          </cell>
          <cell r="J109">
            <v>-0.39928364767632107</v>
          </cell>
          <cell r="K109">
            <v>2.3682721801664028</v>
          </cell>
          <cell r="L109">
            <v>-9.2431398990750662E-4</v>
          </cell>
          <cell r="M109">
            <v>0.1191948865515234</v>
          </cell>
          <cell r="N109"/>
          <cell r="O109"/>
          <cell r="P109"/>
          <cell r="Q109"/>
          <cell r="R109"/>
          <cell r="S109"/>
          <cell r="T109"/>
          <cell r="U109"/>
          <cell r="V109"/>
          <cell r="W109"/>
          <cell r="X109"/>
          <cell r="Y109"/>
          <cell r="Z109"/>
        </row>
        <row r="110">
          <cell r="A110"/>
          <cell r="B110" t="str">
            <v>provisions pour prestations maladie - médico social</v>
          </cell>
          <cell r="C110">
            <v>681411122</v>
          </cell>
          <cell r="D110"/>
          <cell r="E110">
            <v>4.27122256</v>
          </cell>
          <cell r="F110">
            <v>4.9798158199999998</v>
          </cell>
          <cell r="G110">
            <v>3.1847430000000001</v>
          </cell>
          <cell r="H110">
            <v>1.915297</v>
          </cell>
          <cell r="I110">
            <v>1.9046099999999999</v>
          </cell>
          <cell r="J110">
            <v>0.16589940000691505</v>
          </cell>
          <cell r="K110">
            <v>-0.36046972114723708</v>
          </cell>
          <cell r="L110">
            <v>-0.39860233620106866</v>
          </cell>
          <cell r="M110">
            <v>-5.5798134701824905E-3</v>
          </cell>
          <cell r="N110"/>
          <cell r="O110"/>
          <cell r="P110"/>
          <cell r="Q110">
            <v>3.6555098639191918E-3</v>
          </cell>
          <cell r="R110">
            <v>1.9115723206419193</v>
          </cell>
          <cell r="S110"/>
          <cell r="T110"/>
          <cell r="U110"/>
          <cell r="V110">
            <v>6.7196289031592783E-3</v>
          </cell>
          <cell r="W110">
            <v>1.9244173772581838</v>
          </cell>
          <cell r="X110"/>
          <cell r="Y110"/>
          <cell r="Z110"/>
        </row>
        <row r="111">
          <cell r="A111"/>
          <cell r="B111" t="str">
            <v>provisions pour prestations maladie - cliniques privées</v>
          </cell>
          <cell r="C111">
            <v>681411123</v>
          </cell>
          <cell r="D111"/>
          <cell r="E111">
            <v>52.620292999999997</v>
          </cell>
          <cell r="F111">
            <v>64.099861000000004</v>
          </cell>
          <cell r="G111">
            <v>52.951228999999998</v>
          </cell>
          <cell r="H111">
            <v>57.137976999999999</v>
          </cell>
          <cell r="I111">
            <v>46.777248999999998</v>
          </cell>
          <cell r="J111">
            <v>0.218158572397155</v>
          </cell>
          <cell r="K111">
            <v>-0.17392599338085937</v>
          </cell>
          <cell r="L111">
            <v>7.90680042572761E-2</v>
          </cell>
          <cell r="M111">
            <v>-0.18132822588381106</v>
          </cell>
          <cell r="N111"/>
          <cell r="O111"/>
          <cell r="P111"/>
          <cell r="Q111">
            <v>-2.0859032076357971E-3</v>
          </cell>
          <cell r="R111">
            <v>46.679676186266519</v>
          </cell>
          <cell r="S111"/>
          <cell r="T111"/>
          <cell r="U111"/>
          <cell r="V111">
            <v>5.2346677508997973E-3</v>
          </cell>
          <cell r="W111">
            <v>46.924028781821214</v>
          </cell>
          <cell r="X111"/>
          <cell r="Y111"/>
          <cell r="Z111"/>
        </row>
        <row r="112">
          <cell r="A112"/>
          <cell r="B112" t="str">
            <v>provisions pour prestations maternité</v>
          </cell>
          <cell r="C112">
            <v>6814112</v>
          </cell>
          <cell r="D112"/>
          <cell r="E112">
            <v>4.8640729499999997</v>
          </cell>
          <cell r="F112">
            <v>4.9414376999999998</v>
          </cell>
          <cell r="G112">
            <v>4.6054559299999998</v>
          </cell>
          <cell r="H112">
            <v>4.6040405699999996</v>
          </cell>
          <cell r="I112">
            <v>4.5579216700000007</v>
          </cell>
          <cell r="J112">
            <v>1.5905343278208871E-2</v>
          </cell>
          <cell r="K112">
            <v>-6.7992715966043657E-2</v>
          </cell>
          <cell r="L112">
            <v>-3.0732245004897894E-4</v>
          </cell>
          <cell r="M112">
            <v>-1.0017049002676111E-2</v>
          </cell>
          <cell r="N112"/>
          <cell r="O112"/>
          <cell r="P112"/>
          <cell r="Q112">
            <v>0.16066656853229397</v>
          </cell>
          <cell r="R112">
            <v>5.2902273043578836</v>
          </cell>
          <cell r="S112"/>
          <cell r="T112"/>
          <cell r="U112"/>
          <cell r="V112">
            <v>3.5621815524952455E-3</v>
          </cell>
          <cell r="W112">
            <v>5.3090720544699739</v>
          </cell>
          <cell r="X112"/>
          <cell r="Y112"/>
          <cell r="Z112"/>
        </row>
        <row r="113">
          <cell r="A113"/>
          <cell r="B113" t="str">
            <v>provisions pour prestations maternité - IJ</v>
          </cell>
          <cell r="C113" t="str">
            <v>681411217</v>
          </cell>
          <cell r="D113"/>
          <cell r="E113">
            <v>4.5285510000000002</v>
          </cell>
          <cell r="F113">
            <v>4.5368899999999996</v>
          </cell>
          <cell r="G113">
            <v>4.2922710000000004</v>
          </cell>
          <cell r="H113">
            <v>4.1998829999999998</v>
          </cell>
          <cell r="I113">
            <v>4.2409699999999999</v>
          </cell>
          <cell r="J113">
            <v>1.841427865116111E-3</v>
          </cell>
          <cell r="K113">
            <v>-5.3917771865749288E-2</v>
          </cell>
          <cell r="L113">
            <v>-2.152427001929761E-2</v>
          </cell>
          <cell r="M113">
            <v>9.7828915710271216E-3</v>
          </cell>
          <cell r="N113"/>
          <cell r="O113"/>
          <cell r="P113"/>
          <cell r="Q113">
            <v>0.17140356380416577</v>
          </cell>
          <cell r="R113">
            <v>4.9678873719865528</v>
          </cell>
          <cell r="S113"/>
          <cell r="T113"/>
          <cell r="U113"/>
          <cell r="V113">
            <v>1.5403536506779503E-3</v>
          </cell>
          <cell r="W113">
            <v>4.9755396754361492</v>
          </cell>
          <cell r="X113"/>
          <cell r="Y113"/>
          <cell r="Z113"/>
        </row>
        <row r="114">
          <cell r="A114"/>
          <cell r="B114" t="str">
            <v>provisions pour prestations maternité - Autres soins de ville</v>
          </cell>
          <cell r="C114" t="str">
            <v>681411211+681411212+681411213+681411214+681411215+681411216</v>
          </cell>
          <cell r="D114"/>
          <cell r="E114">
            <v>0.20667399999999958</v>
          </cell>
          <cell r="F114">
            <v>0.28818300000000008</v>
          </cell>
          <cell r="G114">
            <v>0.17262500000000003</v>
          </cell>
          <cell r="H114">
            <v>0.1812750000000003</v>
          </cell>
          <cell r="I114">
            <v>0.14280000000000026</v>
          </cell>
          <cell r="J114">
            <v>0.39438439281187115</v>
          </cell>
          <cell r="K114">
            <v>-0.40098826093142209</v>
          </cell>
          <cell r="L114">
            <v>5.0108616944244851E-2</v>
          </cell>
          <cell r="M114">
            <v>-0.21224658667769949</v>
          </cell>
          <cell r="N114"/>
          <cell r="O114"/>
          <cell r="P114"/>
          <cell r="Q114">
            <v>1.6881814693433236E-2</v>
          </cell>
          <cell r="R114">
            <v>0.14521072313822253</v>
          </cell>
          <cell r="S114"/>
          <cell r="T114"/>
          <cell r="U114"/>
          <cell r="V114">
            <v>4.7298679252736515E-2</v>
          </cell>
          <cell r="W114">
            <v>0.15207899855599524</v>
          </cell>
          <cell r="X114"/>
          <cell r="Y114"/>
          <cell r="Z114"/>
        </row>
        <row r="115">
          <cell r="A115"/>
          <cell r="B115" t="str">
            <v>provisions pour prestations maternité - Etablissements sanitaires</v>
          </cell>
          <cell r="C115" t="str">
            <v>681411221</v>
          </cell>
          <cell r="D115"/>
          <cell r="E115">
            <v>2.0939949999999999E-2</v>
          </cell>
          <cell r="F115">
            <v>1.3406700000000001E-2</v>
          </cell>
          <cell r="G115">
            <v>5.3522930000000003E-2</v>
          </cell>
          <cell r="H115">
            <v>5.4598569999999999E-2</v>
          </cell>
          <cell r="I115">
            <v>6.1641670000000003E-2</v>
          </cell>
          <cell r="J115">
            <v>-0.35975491823046374</v>
          </cell>
          <cell r="K115">
            <v>2.9922523812720505</v>
          </cell>
          <cell r="L115">
            <v>2.0096807106785741E-2</v>
          </cell>
          <cell r="M115">
            <v>0.12899788401051537</v>
          </cell>
          <cell r="N115"/>
          <cell r="O115"/>
          <cell r="P115"/>
          <cell r="Q115">
            <v>2.6211784008863589E-2</v>
          </cell>
          <cell r="R115">
            <v>6.3257408139985649E-2</v>
          </cell>
          <cell r="S115"/>
          <cell r="T115"/>
          <cell r="U115"/>
          <cell r="V115">
            <v>3.3353709573989948E-2</v>
          </cell>
          <cell r="W115">
            <v>6.5367277359490078E-2</v>
          </cell>
          <cell r="X115"/>
          <cell r="Y115"/>
          <cell r="Z115"/>
        </row>
        <row r="116">
          <cell r="A116"/>
          <cell r="B116" t="str">
            <v>provisions pour prestations maternité - Médico social</v>
          </cell>
          <cell r="C116" t="str">
            <v>681411222</v>
          </cell>
          <cell r="D116"/>
          <cell r="E116">
            <v>0</v>
          </cell>
          <cell r="F116">
            <v>0</v>
          </cell>
          <cell r="G116">
            <v>0</v>
          </cell>
          <cell r="H116">
            <v>0</v>
          </cell>
          <cell r="I116">
            <v>0</v>
          </cell>
          <cell r="J116" t="str">
            <v/>
          </cell>
          <cell r="K116" t="str">
            <v/>
          </cell>
          <cell r="L116" t="str">
            <v/>
          </cell>
          <cell r="M116" t="str">
            <v/>
          </cell>
          <cell r="N116"/>
          <cell r="O116"/>
          <cell r="P116"/>
          <cell r="Q116">
            <v>-4.1095070067676397E-2</v>
          </cell>
          <cell r="R116">
            <v>0</v>
          </cell>
          <cell r="S116"/>
          <cell r="T116"/>
          <cell r="U116"/>
          <cell r="V116">
            <v>3.3325014912392849E-2</v>
          </cell>
          <cell r="W116">
            <v>0</v>
          </cell>
          <cell r="X116"/>
          <cell r="Y116"/>
          <cell r="Z116"/>
        </row>
        <row r="117">
          <cell r="A117"/>
          <cell r="B117" t="str">
            <v>provisions pour prestations maternité - Cliniques privées</v>
          </cell>
          <cell r="C117" t="str">
            <v>681411223</v>
          </cell>
          <cell r="D117"/>
          <cell r="E117">
            <v>0.107908</v>
          </cell>
          <cell r="F117">
            <v>0.10295799999999999</v>
          </cell>
          <cell r="G117">
            <v>8.7037000000000003E-2</v>
          </cell>
          <cell r="H117">
            <v>0.16828399999999999</v>
          </cell>
          <cell r="I117">
            <v>0.11251</v>
          </cell>
          <cell r="J117">
            <v>-4.5872409830596525E-2</v>
          </cell>
          <cell r="K117">
            <v>-0.15463587093766382</v>
          </cell>
          <cell r="L117">
            <v>0.93347656743683705</v>
          </cell>
          <cell r="M117">
            <v>-0.33142782439209906</v>
          </cell>
          <cell r="N117"/>
          <cell r="O117"/>
          <cell r="P117"/>
          <cell r="Q117">
            <v>1.2103822710176182E-2</v>
          </cell>
          <cell r="R117">
            <v>0.11387180109312192</v>
          </cell>
          <cell r="S117"/>
          <cell r="T117"/>
          <cell r="U117"/>
          <cell r="V117">
            <v>1.9445569526086226E-2</v>
          </cell>
          <cell r="W117">
            <v>0.11608610311833889</v>
          </cell>
          <cell r="X117"/>
          <cell r="Y117"/>
          <cell r="Z117"/>
        </row>
        <row r="118">
          <cell r="A118"/>
          <cell r="B118" t="str">
            <v>provisions pour prestations invalidité</v>
          </cell>
          <cell r="C118">
            <v>681461</v>
          </cell>
          <cell r="D118"/>
          <cell r="E118">
            <v>0.89244599999999996</v>
          </cell>
          <cell r="F118">
            <v>0.81940199999999996</v>
          </cell>
          <cell r="G118">
            <v>0.73256600000000005</v>
          </cell>
          <cell r="H118">
            <v>0.61887300000000001</v>
          </cell>
          <cell r="I118">
            <v>0.85305399999999998</v>
          </cell>
          <cell r="J118">
            <v>-8.18469688922355E-2</v>
          </cell>
          <cell r="K118">
            <v>-0.10597484506994115</v>
          </cell>
          <cell r="L118">
            <v>-0.15519830295154299</v>
          </cell>
          <cell r="M118">
            <v>0.37839912227549105</v>
          </cell>
          <cell r="N118"/>
          <cell r="O118"/>
          <cell r="P118"/>
          <cell r="Q118">
            <v>4.965831702963489E-3</v>
          </cell>
          <cell r="R118">
            <v>0.85729012259753978</v>
          </cell>
          <cell r="S118"/>
          <cell r="T118"/>
          <cell r="U118"/>
          <cell r="V118">
            <v>1.1522400494180551E-2</v>
          </cell>
          <cell r="W118">
            <v>0.86716816272981379</v>
          </cell>
          <cell r="X118"/>
          <cell r="Y118"/>
          <cell r="Z118"/>
        </row>
        <row r="119">
          <cell r="A119"/>
          <cell r="B119" t="str">
            <v>Pour créances sur prestations et allocations indues à récupérer</v>
          </cell>
          <cell r="C119" t="str">
            <v>6817145+6817645</v>
          </cell>
          <cell r="D119"/>
          <cell r="E119">
            <v>7.3579641899999997</v>
          </cell>
          <cell r="F119">
            <v>7.25927612</v>
          </cell>
          <cell r="G119">
            <v>8.0023879699999991</v>
          </cell>
          <cell r="H119">
            <v>8.1719050699999993</v>
          </cell>
          <cell r="I119">
            <v>9.8867292100000004</v>
          </cell>
          <cell r="J119">
            <v>-1.341241509901935E-2</v>
          </cell>
          <cell r="K119">
            <v>0.10236721096097377</v>
          </cell>
          <cell r="L119">
            <v>2.1183314360100965E-2</v>
          </cell>
          <cell r="M119">
            <v>0.20984386447357509</v>
          </cell>
          <cell r="N119"/>
          <cell r="O119"/>
          <cell r="P119"/>
          <cell r="Q119">
            <v>-1.1463315738454778E-2</v>
          </cell>
          <cell r="R119">
            <v>9.7733945114451668</v>
          </cell>
          <cell r="S119"/>
          <cell r="T119"/>
          <cell r="U119"/>
          <cell r="V119">
            <v>-2.6099307662530318E-3</v>
          </cell>
          <cell r="W119">
            <v>9.7478866284190175</v>
          </cell>
          <cell r="X119"/>
          <cell r="Y119"/>
          <cell r="Z119"/>
        </row>
        <row r="120">
          <cell r="A120"/>
          <cell r="B120" t="str">
            <v>Provision pour dépréciation des actifs circulants</v>
          </cell>
          <cell r="C120"/>
          <cell r="D120"/>
          <cell r="E120">
            <v>113.69119639</v>
          </cell>
          <cell r="F120">
            <v>109.63680685999999</v>
          </cell>
          <cell r="G120">
            <v>115.14815073000001</v>
          </cell>
          <cell r="H120">
            <v>106.92000532</v>
          </cell>
          <cell r="I120">
            <v>125.07661793</v>
          </cell>
          <cell r="J120">
            <v>-3.566142022194977E-2</v>
          </cell>
          <cell r="K120">
            <v>5.0269102392207513E-2</v>
          </cell>
          <cell r="L120">
            <v>-7.145703476639767E-2</v>
          </cell>
          <cell r="M120">
            <v>0.1698149243040086</v>
          </cell>
          <cell r="N120"/>
          <cell r="O120"/>
          <cell r="P120"/>
          <cell r="Q120">
            <v>3.4662550271911119E-2</v>
          </cell>
          <cell r="R120">
            <v>129.41209248683924</v>
          </cell>
          <cell r="S120"/>
          <cell r="T120"/>
          <cell r="U120"/>
          <cell r="V120">
            <v>1.9296074200878692E-2</v>
          </cell>
          <cell r="W120">
            <v>131.90923782595627</v>
          </cell>
          <cell r="X120"/>
          <cell r="Y120"/>
          <cell r="Z120"/>
        </row>
        <row r="121">
          <cell r="A121"/>
          <cell r="B121" t="str">
            <v>Provision pour dépréciation des actifs circulants (technique)</v>
          </cell>
          <cell r="C121" t="str">
            <v>6817144+6817146+6817147+6817644</v>
          </cell>
          <cell r="D121"/>
          <cell r="E121">
            <v>113.28103655</v>
          </cell>
          <cell r="F121">
            <v>107.44307742999999</v>
          </cell>
          <cell r="G121">
            <v>115.14815073000001</v>
          </cell>
          <cell r="H121">
            <v>106.92000532</v>
          </cell>
          <cell r="I121">
            <v>125.07661793</v>
          </cell>
          <cell r="J121">
            <v>-5.1535184509220559E-2</v>
          </cell>
          <cell r="K121">
            <v>7.1713073418061199E-2</v>
          </cell>
          <cell r="L121">
            <v>-7.145703476639767E-2</v>
          </cell>
          <cell r="M121">
            <v>0.1698149243040086</v>
          </cell>
          <cell r="N121"/>
          <cell r="O121"/>
          <cell r="P121"/>
          <cell r="Q121">
            <v>3.4662550271911119E-2</v>
          </cell>
          <cell r="R121">
            <v>129.41209248683924</v>
          </cell>
          <cell r="S121"/>
          <cell r="T121"/>
          <cell r="U121"/>
          <cell r="V121">
            <v>1.9296074200878692E-2</v>
          </cell>
          <cell r="W121">
            <v>131.90923782595627</v>
          </cell>
          <cell r="X121"/>
          <cell r="Y121"/>
          <cell r="Z121"/>
        </row>
        <row r="122">
          <cell r="A122"/>
          <cell r="B122" t="str">
            <v>Provision pour dépréciation des actifs circulants (gestion)</v>
          </cell>
          <cell r="C122"/>
          <cell r="D122"/>
          <cell r="E122">
            <v>0.41015984</v>
          </cell>
          <cell r="F122">
            <v>2.1937294299999999</v>
          </cell>
          <cell r="G122"/>
          <cell r="H122"/>
          <cell r="I122"/>
          <cell r="J122">
            <v>4.3484744630288521</v>
          </cell>
          <cell r="K122">
            <v>-1</v>
          </cell>
          <cell r="L122" t="str">
            <v/>
          </cell>
          <cell r="M122" t="str">
            <v/>
          </cell>
          <cell r="N122"/>
          <cell r="O122"/>
          <cell r="P122"/>
          <cell r="Q122"/>
          <cell r="R122">
            <v>0</v>
          </cell>
          <cell r="S122"/>
          <cell r="T122"/>
          <cell r="U122"/>
          <cell r="V122"/>
          <cell r="W122">
            <v>0</v>
          </cell>
          <cell r="X122"/>
          <cell r="Y122"/>
          <cell r="Z122"/>
        </row>
        <row r="123">
          <cell r="A123"/>
          <cell r="B123" t="str">
            <v>Provision pour autres charges</v>
          </cell>
          <cell r="C123"/>
          <cell r="D123"/>
          <cell r="E123">
            <v>0</v>
          </cell>
          <cell r="F123">
            <v>2.5360000000000001E-3</v>
          </cell>
          <cell r="G123">
            <v>1.010261E-2</v>
          </cell>
          <cell r="H123">
            <v>1.2199537</v>
          </cell>
          <cell r="I123">
            <v>1.7554460000000001E-2</v>
          </cell>
          <cell r="J123" t="str">
            <v/>
          </cell>
          <cell r="K123">
            <v>2.9836790220820189</v>
          </cell>
          <cell r="L123">
            <v>119.75628971127264</v>
          </cell>
          <cell r="M123">
            <v>-0.98561055226931982</v>
          </cell>
          <cell r="N123"/>
          <cell r="O123"/>
          <cell r="P123"/>
          <cell r="Q123">
            <v>0.14230309481711528</v>
          </cell>
          <cell r="R123">
            <v>2.0052513985843259E-2</v>
          </cell>
          <cell r="S123"/>
          <cell r="T123"/>
          <cell r="U123"/>
          <cell r="V123">
            <v>-0.8750258217359359</v>
          </cell>
          <cell r="W123">
            <v>2.5060464575094132E-3</v>
          </cell>
          <cell r="X123"/>
          <cell r="Y123"/>
          <cell r="Z123"/>
        </row>
        <row r="124">
          <cell r="A124"/>
          <cell r="B124" t="str">
            <v>Provision pour autres charges (technique)</v>
          </cell>
          <cell r="C124" t="str">
            <v>681415+681468</v>
          </cell>
          <cell r="D124"/>
          <cell r="E124">
            <v>0</v>
          </cell>
          <cell r="F124">
            <v>2.5360000000000001E-3</v>
          </cell>
          <cell r="G124">
            <v>1.010261E-2</v>
          </cell>
          <cell r="H124">
            <v>1.2199537</v>
          </cell>
          <cell r="I124">
            <v>1.7554460000000001E-2</v>
          </cell>
          <cell r="J124" t="str">
            <v/>
          </cell>
          <cell r="K124">
            <v>2.9836790220820189</v>
          </cell>
          <cell r="L124">
            <v>119.75628971127264</v>
          </cell>
          <cell r="M124">
            <v>-0.98561055226931982</v>
          </cell>
          <cell r="N124"/>
          <cell r="O124"/>
          <cell r="P124"/>
          <cell r="Q124">
            <v>0.14230309481711528</v>
          </cell>
          <cell r="R124">
            <v>2.0052513985843259E-2</v>
          </cell>
          <cell r="S124"/>
          <cell r="T124"/>
          <cell r="U124"/>
          <cell r="V124">
            <v>-0.8750258217359359</v>
          </cell>
          <cell r="W124">
            <v>2.5060464575094132E-3</v>
          </cell>
          <cell r="X124"/>
          <cell r="Y124"/>
          <cell r="Z124"/>
        </row>
        <row r="125">
          <cell r="A125"/>
          <cell r="B125" t="str">
            <v>Provision pour autres charges (gestion)</v>
          </cell>
          <cell r="C125"/>
          <cell r="D125"/>
          <cell r="E125">
            <v>0</v>
          </cell>
          <cell r="F125">
            <v>0</v>
          </cell>
          <cell r="G125"/>
          <cell r="H125"/>
          <cell r="I125"/>
          <cell r="J125" t="str">
            <v/>
          </cell>
          <cell r="K125" t="str">
            <v/>
          </cell>
          <cell r="L125" t="str">
            <v/>
          </cell>
          <cell r="M125" t="str">
            <v/>
          </cell>
          <cell r="N125"/>
          <cell r="O125"/>
          <cell r="P125"/>
          <cell r="Q125">
            <v>0</v>
          </cell>
          <cell r="R125">
            <v>0</v>
          </cell>
          <cell r="S125"/>
          <cell r="T125"/>
          <cell r="U125"/>
          <cell r="V125">
            <v>0</v>
          </cell>
          <cell r="W125">
            <v>0</v>
          </cell>
          <cell r="X125"/>
          <cell r="Y125"/>
          <cell r="Z125"/>
        </row>
        <row r="126">
          <cell r="A126"/>
          <cell r="B126"/>
          <cell r="C126"/>
          <cell r="D126"/>
          <cell r="E126"/>
          <cell r="F126"/>
          <cell r="G126"/>
          <cell r="H126"/>
          <cell r="I126"/>
          <cell r="J126"/>
          <cell r="K126"/>
          <cell r="L126"/>
          <cell r="M126"/>
          <cell r="N126"/>
          <cell r="O126"/>
          <cell r="P126"/>
          <cell r="Q126"/>
          <cell r="R126"/>
          <cell r="S126"/>
          <cell r="T126"/>
          <cell r="U126"/>
          <cell r="V126"/>
          <cell r="W126"/>
          <cell r="X126"/>
          <cell r="Y126"/>
          <cell r="Z126"/>
        </row>
        <row r="127">
          <cell r="A127"/>
          <cell r="B127" t="str">
            <v>V CHARGES FINANCIERES</v>
          </cell>
          <cell r="C127"/>
          <cell r="D127"/>
          <cell r="E127">
            <v>1.6464865900000001</v>
          </cell>
          <cell r="F127">
            <v>1.21039527</v>
          </cell>
          <cell r="G127">
            <v>0.57464990999999999</v>
          </cell>
          <cell r="H127">
            <v>0.37411947999999995</v>
          </cell>
          <cell r="I127">
            <v>0.48284249000000001</v>
          </cell>
          <cell r="J127">
            <v>-0.26486175025573699</v>
          </cell>
          <cell r="K127">
            <v>-0.5252378092984451</v>
          </cell>
          <cell r="L127">
            <v>-0.34896103960061536</v>
          </cell>
          <cell r="M127">
            <v>0.29061039537422667</v>
          </cell>
          <cell r="N127"/>
          <cell r="O127"/>
          <cell r="P127"/>
          <cell r="Q127">
            <v>9.6256332239251195E-3</v>
          </cell>
          <cell r="R127">
            <v>0.48749015471366675</v>
          </cell>
          <cell r="S127"/>
          <cell r="T127"/>
          <cell r="U127"/>
          <cell r="V127">
            <v>-6.0608707535383761E-3</v>
          </cell>
          <cell r="W127">
            <v>0.48453553989232478</v>
          </cell>
          <cell r="X127"/>
          <cell r="Y127"/>
          <cell r="Z127"/>
        </row>
        <row r="128">
          <cell r="A128"/>
          <cell r="B128" t="str">
            <v>Dotations aux amortissements et aux provisions (gestion)</v>
          </cell>
          <cell r="C128">
            <v>686</v>
          </cell>
          <cell r="D128"/>
          <cell r="E128">
            <v>4.4843349999999997E-2</v>
          </cell>
          <cell r="F128">
            <v>0.28792905000000002</v>
          </cell>
          <cell r="G128">
            <v>0.40855973000000001</v>
          </cell>
          <cell r="H128">
            <v>0.20356532999999999</v>
          </cell>
          <cell r="I128">
            <v>0.35534627000000002</v>
          </cell>
          <cell r="J128">
            <v>5.4207747637052099</v>
          </cell>
          <cell r="K128">
            <v>0.41895974025545524</v>
          </cell>
          <cell r="L128">
            <v>-0.5017489119644758</v>
          </cell>
          <cell r="M128">
            <v>0.74561291944949581</v>
          </cell>
          <cell r="N128"/>
          <cell r="O128"/>
          <cell r="P128"/>
          <cell r="Q128">
            <v>1.3079255661433494E-2</v>
          </cell>
          <cell r="R128">
            <v>0.35999393471366675</v>
          </cell>
          <cell r="S128"/>
          <cell r="T128"/>
          <cell r="U128"/>
          <cell r="V128">
            <v>-8.2074016710643946E-3</v>
          </cell>
          <cell r="W128">
            <v>0.35703931989232479</v>
          </cell>
          <cell r="X128"/>
          <cell r="Y128"/>
          <cell r="Z128"/>
        </row>
        <row r="129">
          <cell r="A129"/>
          <cell r="B129" t="str">
            <v>Autres charges financières</v>
          </cell>
          <cell r="C129" t="str">
            <v>66+69</v>
          </cell>
          <cell r="D129"/>
          <cell r="E129">
            <v>1.60164324</v>
          </cell>
          <cell r="F129">
            <v>0.92246622</v>
          </cell>
          <cell r="G129">
            <v>0.16609018</v>
          </cell>
          <cell r="H129">
            <v>0.17055414999999999</v>
          </cell>
          <cell r="I129">
            <v>0.12749621999999999</v>
          </cell>
          <cell r="J129">
            <v>-0.42405012741788867</v>
          </cell>
          <cell r="K129">
            <v>-0.81994985138859611</v>
          </cell>
          <cell r="L129">
            <v>2.6876784647954406E-2</v>
          </cell>
          <cell r="M129">
            <v>-0.2524589990920772</v>
          </cell>
          <cell r="N129"/>
          <cell r="O129"/>
          <cell r="P129"/>
          <cell r="Q129">
            <v>0</v>
          </cell>
          <cell r="R129">
            <v>0.12749621999999999</v>
          </cell>
          <cell r="S129"/>
          <cell r="T129"/>
          <cell r="U129"/>
          <cell r="V129">
            <v>0</v>
          </cell>
          <cell r="W129">
            <v>0.12749621999999999</v>
          </cell>
          <cell r="X129"/>
          <cell r="Y129"/>
          <cell r="Z129"/>
        </row>
        <row r="130">
          <cell r="A130"/>
          <cell r="B130" t="str">
            <v>Autres charges financieres (emprunt pour financement technique)</v>
          </cell>
          <cell r="C130"/>
          <cell r="D130"/>
          <cell r="E130">
            <v>1.3704969600000001</v>
          </cell>
          <cell r="F130">
            <v>0.70871576999999997</v>
          </cell>
          <cell r="G130">
            <v>0.16609018</v>
          </cell>
          <cell r="H130">
            <v>0.17055414999999999</v>
          </cell>
          <cell r="I130">
            <v>0.12749621999999999</v>
          </cell>
          <cell r="J130">
            <v>-0.48287680258699739</v>
          </cell>
          <cell r="K130">
            <v>-0.76564627593936563</v>
          </cell>
          <cell r="L130">
            <v>2.6876784647954406E-2</v>
          </cell>
          <cell r="M130">
            <v>-0.2524589990920772</v>
          </cell>
          <cell r="N130"/>
          <cell r="O130"/>
          <cell r="P130"/>
          <cell r="Q130">
            <v>0</v>
          </cell>
          <cell r="R130">
            <v>0.12749621999999999</v>
          </cell>
          <cell r="S130"/>
          <cell r="T130"/>
          <cell r="U130"/>
          <cell r="V130">
            <v>0</v>
          </cell>
          <cell r="W130">
            <v>0.12749621999999999</v>
          </cell>
          <cell r="X130"/>
          <cell r="Y130"/>
          <cell r="Z130"/>
        </row>
        <row r="131">
          <cell r="A131"/>
          <cell r="B131" t="str">
            <v>Autres charges financière (gestion)</v>
          </cell>
          <cell r="C131"/>
          <cell r="D131"/>
          <cell r="E131">
            <v>0.23114628000000001</v>
          </cell>
          <cell r="F131">
            <v>0.21375045000000001</v>
          </cell>
          <cell r="G131">
            <v>0</v>
          </cell>
          <cell r="H131">
            <v>0</v>
          </cell>
          <cell r="I131">
            <v>0</v>
          </cell>
          <cell r="J131">
            <v>-7.5258965880826631E-2</v>
          </cell>
          <cell r="K131">
            <v>-1</v>
          </cell>
          <cell r="L131" t="str">
            <v/>
          </cell>
          <cell r="M131" t="str">
            <v/>
          </cell>
          <cell r="N131"/>
          <cell r="O131"/>
          <cell r="P131"/>
          <cell r="Q131">
            <v>0</v>
          </cell>
          <cell r="R131">
            <v>0</v>
          </cell>
          <cell r="S131"/>
          <cell r="T131"/>
          <cell r="U131"/>
          <cell r="V131">
            <v>0</v>
          </cell>
          <cell r="W131">
            <v>0</v>
          </cell>
          <cell r="X131"/>
          <cell r="Y131"/>
          <cell r="Z131"/>
        </row>
        <row r="132">
          <cell r="A132"/>
          <cell r="B132"/>
          <cell r="C132"/>
          <cell r="D132"/>
          <cell r="E132"/>
          <cell r="F132"/>
          <cell r="G132"/>
          <cell r="H132"/>
          <cell r="I132"/>
          <cell r="J132"/>
          <cell r="K132"/>
          <cell r="L132"/>
          <cell r="M132"/>
          <cell r="N132"/>
          <cell r="O132"/>
          <cell r="P132"/>
          <cell r="Q132"/>
          <cell r="R132"/>
          <cell r="S132"/>
          <cell r="T132"/>
          <cell r="U132"/>
          <cell r="V132"/>
          <cell r="W132"/>
          <cell r="X132"/>
          <cell r="Y132"/>
          <cell r="Z132"/>
        </row>
        <row r="133">
          <cell r="A133" t="str">
            <v>B - CHARGES DE GESTION COURANTE</v>
          </cell>
          <cell r="B133"/>
          <cell r="C133"/>
          <cell r="D133"/>
          <cell r="E133">
            <v>276.32295942999997</v>
          </cell>
          <cell r="F133">
            <v>286.18796162000001</v>
          </cell>
          <cell r="G133">
            <v>277.46912229999998</v>
          </cell>
          <cell r="H133">
            <v>267.89639431000001</v>
          </cell>
          <cell r="I133">
            <v>225.23757082</v>
          </cell>
          <cell r="J133">
            <v>3.5700986303670183E-2</v>
          </cell>
          <cell r="K133">
            <v>-3.0465430029432517E-2</v>
          </cell>
          <cell r="L133">
            <v>-3.4500155947622631E-2</v>
          </cell>
          <cell r="M133">
            <v>-0.15923627341037205</v>
          </cell>
          <cell r="N133"/>
          <cell r="O133"/>
          <cell r="P133"/>
          <cell r="Q133">
            <v>-1.6457322570180507E-2</v>
          </cell>
          <cell r="R133">
            <v>221.53076346209139</v>
          </cell>
          <cell r="S133"/>
          <cell r="T133"/>
          <cell r="U133"/>
          <cell r="V133">
            <v>-1.1145999152072511E-2</v>
          </cell>
          <cell r="W133">
            <v>219.06158176038494</v>
          </cell>
          <cell r="X133"/>
          <cell r="Y133"/>
          <cell r="Z133"/>
        </row>
        <row r="134">
          <cell r="A134"/>
          <cell r="B134" t="str">
            <v>Rémunérations et charges de personnel (gestion)</v>
          </cell>
          <cell r="C134">
            <v>64</v>
          </cell>
          <cell r="D134"/>
          <cell r="E134">
            <v>181.22539128</v>
          </cell>
          <cell r="F134">
            <v>194.30865120000001</v>
          </cell>
          <cell r="G134">
            <v>189.35726414999999</v>
          </cell>
          <cell r="H134">
            <v>177.34415809000001</v>
          </cell>
          <cell r="I134">
            <v>147.85929497000001</v>
          </cell>
          <cell r="J134">
            <v>7.2193304854207163E-2</v>
          </cell>
          <cell r="K134">
            <v>-2.5482072050943359E-2</v>
          </cell>
          <cell r="L134">
            <v>-6.3441485141461279E-2</v>
          </cell>
          <cell r="M134">
            <v>0.27005915078237125</v>
          </cell>
          <cell r="N134"/>
          <cell r="O134"/>
          <cell r="P134"/>
          <cell r="Q134">
            <v>-1.7547424663828125E-3</v>
          </cell>
          <cell r="R134">
            <v>147.59983998606671</v>
          </cell>
          <cell r="S134"/>
          <cell r="T134"/>
          <cell r="U134"/>
          <cell r="V134">
            <v>-1.0908668791179025E-2</v>
          </cell>
          <cell r="W134">
            <v>145.98972221802768</v>
          </cell>
          <cell r="X134"/>
          <cell r="Y134"/>
          <cell r="Z134"/>
        </row>
        <row r="135">
          <cell r="A135"/>
          <cell r="B135" t="str">
            <v>Charges de gestion courante IJ AMEXA</v>
          </cell>
          <cell r="C135"/>
          <cell r="D135"/>
          <cell r="E135"/>
          <cell r="F135"/>
          <cell r="G135"/>
          <cell r="H135"/>
          <cell r="I135"/>
          <cell r="J135" t="str">
            <v/>
          </cell>
          <cell r="K135" t="str">
            <v/>
          </cell>
          <cell r="L135" t="str">
            <v/>
          </cell>
          <cell r="M135" t="str">
            <v/>
          </cell>
          <cell r="N135"/>
          <cell r="O135"/>
          <cell r="P135"/>
          <cell r="Q135"/>
          <cell r="R135"/>
          <cell r="S135"/>
          <cell r="T135"/>
          <cell r="U135"/>
          <cell r="V135"/>
          <cell r="W135"/>
          <cell r="X135"/>
          <cell r="Y135"/>
          <cell r="Z135"/>
        </row>
        <row r="136">
          <cell r="A136"/>
          <cell r="B136" t="str">
            <v>Autres charges de gestion courante</v>
          </cell>
          <cell r="C136"/>
          <cell r="D136"/>
          <cell r="E136">
            <v>95.097568150000001</v>
          </cell>
          <cell r="F136">
            <v>91.879310419999996</v>
          </cell>
          <cell r="G136">
            <v>88.111858150000003</v>
          </cell>
          <cell r="H136">
            <v>90.552236219999998</v>
          </cell>
          <cell r="I136">
            <v>77.378275849999994</v>
          </cell>
          <cell r="J136">
            <v>-3.3841640670808311E-2</v>
          </cell>
          <cell r="K136">
            <v>-4.100435944477774E-2</v>
          </cell>
          <cell r="L136">
            <v>2.7696363704480496E-2</v>
          </cell>
          <cell r="M136">
            <v>-0.14548464974397077</v>
          </cell>
          <cell r="N136"/>
          <cell r="O136"/>
          <cell r="P136"/>
          <cell r="Q136">
            <v>-4.4551940917604546E-2</v>
          </cell>
          <cell r="R136">
            <v>73.930923476024688</v>
          </cell>
          <cell r="S136"/>
          <cell r="T136"/>
          <cell r="U136"/>
          <cell r="V136">
            <v>-1.1619818788629326E-2</v>
          </cell>
          <cell r="W136">
            <v>73.071859542357259</v>
          </cell>
          <cell r="X136"/>
          <cell r="Y136"/>
          <cell r="Z136"/>
        </row>
        <row r="137">
          <cell r="A137"/>
          <cell r="B137" t="str">
            <v>CSG APRIA (technique)</v>
          </cell>
          <cell r="C137" t="str">
            <v>6552</v>
          </cell>
          <cell r="D137"/>
          <cell r="E137"/>
          <cell r="F137"/>
          <cell r="G137"/>
          <cell r="H137"/>
          <cell r="I137"/>
          <cell r="J137" t="str">
            <v/>
          </cell>
          <cell r="K137" t="str">
            <v/>
          </cell>
          <cell r="L137" t="str">
            <v/>
          </cell>
          <cell r="M137" t="str">
            <v/>
          </cell>
          <cell r="N137"/>
          <cell r="O137"/>
          <cell r="P137"/>
          <cell r="Q137" t="str">
            <v/>
          </cell>
          <cell r="R137"/>
          <cell r="S137"/>
          <cell r="T137"/>
          <cell r="U137"/>
          <cell r="V137"/>
          <cell r="W137"/>
          <cell r="X137"/>
          <cell r="Y137"/>
          <cell r="Z137"/>
        </row>
        <row r="138">
          <cell r="A138"/>
          <cell r="B138" t="str">
            <v>Autres charges de gestion courante (technique)</v>
          </cell>
          <cell r="C138" t="str">
            <v>60+61+62+63+651+652+653+654+655+6811+6812+6815+6816</v>
          </cell>
          <cell r="D138"/>
          <cell r="E138">
            <v>6.9356347999999999</v>
          </cell>
          <cell r="F138">
            <v>4.0349709999999997E-2</v>
          </cell>
          <cell r="G138"/>
          <cell r="H138"/>
          <cell r="I138"/>
          <cell r="J138">
            <v>-0.99418226144202404</v>
          </cell>
          <cell r="K138">
            <v>-1</v>
          </cell>
          <cell r="L138" t="str">
            <v/>
          </cell>
          <cell r="M138" t="str">
            <v/>
          </cell>
          <cell r="N138"/>
          <cell r="O138"/>
          <cell r="P138"/>
          <cell r="Q138"/>
          <cell r="R138">
            <v>0</v>
          </cell>
          <cell r="S138"/>
          <cell r="T138"/>
          <cell r="U138"/>
          <cell r="V138"/>
          <cell r="W138">
            <v>0</v>
          </cell>
          <cell r="X138"/>
          <cell r="Y138"/>
          <cell r="Z138"/>
        </row>
        <row r="139">
          <cell r="A139"/>
          <cell r="B139" t="str">
            <v>Charges de gestion courante (technique) réforme financement gestion 2014</v>
          </cell>
          <cell r="C139" t="str">
            <v>655</v>
          </cell>
          <cell r="D139"/>
          <cell r="E139"/>
          <cell r="F139"/>
          <cell r="G139"/>
          <cell r="H139"/>
          <cell r="I139"/>
          <cell r="J139" t="str">
            <v/>
          </cell>
          <cell r="K139" t="str">
            <v/>
          </cell>
          <cell r="L139" t="str">
            <v/>
          </cell>
          <cell r="M139" t="str">
            <v/>
          </cell>
          <cell r="N139"/>
          <cell r="O139"/>
          <cell r="P139"/>
          <cell r="Q139"/>
          <cell r="R139"/>
          <cell r="S139"/>
          <cell r="T139"/>
          <cell r="U139"/>
          <cell r="V139" t="str">
            <v/>
          </cell>
          <cell r="W139"/>
          <cell r="X139"/>
          <cell r="Y139"/>
          <cell r="Z139"/>
        </row>
        <row r="140">
          <cell r="A140"/>
          <cell r="B140" t="str">
            <v>Autres charges de gestion courante (gestion)</v>
          </cell>
          <cell r="C140" t="str">
            <v>60+61+62+63+651+652+653+654+655+6811+6812+6815+6816</v>
          </cell>
          <cell r="D140"/>
          <cell r="E140">
            <v>88.161933349999998</v>
          </cell>
          <cell r="F140">
            <v>91.838960709999995</v>
          </cell>
          <cell r="G140">
            <v>88.111858150000003</v>
          </cell>
          <cell r="H140">
            <v>90.552236219999998</v>
          </cell>
          <cell r="I140">
            <v>77.378275849999994</v>
          </cell>
          <cell r="J140">
            <v>4.1707653408669228E-2</v>
          </cell>
          <cell r="K140">
            <v>-4.0583021967866867E-2</v>
          </cell>
          <cell r="L140">
            <v>2.7696363704480496E-2</v>
          </cell>
          <cell r="M140">
            <v>-0.14548464974397077</v>
          </cell>
          <cell r="N140"/>
          <cell r="O140"/>
          <cell r="P140"/>
          <cell r="Q140">
            <v>-4.4551940917604629E-2</v>
          </cell>
          <cell r="R140">
            <v>73.930923476024688</v>
          </cell>
          <cell r="S140"/>
          <cell r="T140"/>
          <cell r="U140"/>
          <cell r="V140">
            <v>-1.1619818788629398E-2</v>
          </cell>
          <cell r="W140">
            <v>73.071859542357259</v>
          </cell>
          <cell r="X140"/>
          <cell r="Y140"/>
          <cell r="Z140"/>
        </row>
        <row r="141">
          <cell r="A141"/>
          <cell r="B141"/>
          <cell r="C141"/>
          <cell r="D141"/>
          <cell r="E141"/>
          <cell r="F141"/>
          <cell r="G141"/>
          <cell r="H141"/>
          <cell r="I141"/>
          <cell r="J141"/>
          <cell r="K141"/>
          <cell r="L141"/>
          <cell r="M141"/>
          <cell r="N141"/>
          <cell r="O141"/>
          <cell r="P141"/>
          <cell r="Q141"/>
          <cell r="R141"/>
          <cell r="S141"/>
          <cell r="T141"/>
          <cell r="U141"/>
          <cell r="V141"/>
          <cell r="W141"/>
          <cell r="X141"/>
          <cell r="Y141"/>
          <cell r="Z141"/>
        </row>
        <row r="142">
          <cell r="A142" t="str">
            <v xml:space="preserve">C - CHARGES EXCEPTIONNELLES </v>
          </cell>
          <cell r="B142"/>
          <cell r="C142"/>
          <cell r="D142"/>
          <cell r="E142">
            <v>3.8836045400000003</v>
          </cell>
          <cell r="F142">
            <v>1.2709176099999999</v>
          </cell>
          <cell r="G142">
            <v>1.5150778900000001</v>
          </cell>
          <cell r="H142">
            <v>0.94151991000000002</v>
          </cell>
          <cell r="I142">
            <v>0.56642177000000005</v>
          </cell>
          <cell r="J142">
            <v>-0.67274793380481535</v>
          </cell>
          <cell r="K142">
            <v>0.19211338176359066</v>
          </cell>
          <cell r="L142">
            <v>-0.37856666233839642</v>
          </cell>
          <cell r="M142">
            <v>-0.3983963971616914</v>
          </cell>
          <cell r="N142"/>
          <cell r="O142"/>
          <cell r="P142"/>
          <cell r="Q142">
            <v>0</v>
          </cell>
          <cell r="R142">
            <v>0.56642177000000005</v>
          </cell>
          <cell r="S142"/>
          <cell r="T142"/>
          <cell r="U142"/>
          <cell r="V142">
            <v>0</v>
          </cell>
          <cell r="W142">
            <v>0.56642177000000005</v>
          </cell>
          <cell r="X142"/>
          <cell r="Y142"/>
          <cell r="Z142"/>
        </row>
        <row r="143">
          <cell r="A143"/>
          <cell r="B143" t="str">
            <v xml:space="preserve">  Sur opération de gestion courante (gestion) </v>
          </cell>
          <cell r="C143" t="str">
            <v>671</v>
          </cell>
          <cell r="D143"/>
          <cell r="E143">
            <v>0.10108404</v>
          </cell>
          <cell r="F143">
            <v>0.16214255999999999</v>
          </cell>
          <cell r="G143">
            <v>8.6032590000000006E-2</v>
          </cell>
          <cell r="H143">
            <v>2.4025210000000002E-2</v>
          </cell>
          <cell r="I143">
            <v>3.3387269999999997E-2</v>
          </cell>
          <cell r="J143">
            <v>0.60403719518927013</v>
          </cell>
          <cell r="K143">
            <v>-0.46940155626012064</v>
          </cell>
          <cell r="L143">
            <v>-0.72074291846845473</v>
          </cell>
          <cell r="M143">
            <v>0.3896765106319568</v>
          </cell>
          <cell r="N143"/>
          <cell r="O143"/>
          <cell r="P143"/>
          <cell r="Q143">
            <v>0</v>
          </cell>
          <cell r="R143">
            <v>3.3387269999999997E-2</v>
          </cell>
          <cell r="S143"/>
          <cell r="T143"/>
          <cell r="U143"/>
          <cell r="V143">
            <v>0</v>
          </cell>
          <cell r="W143">
            <v>3.3387269999999997E-2</v>
          </cell>
          <cell r="X143"/>
          <cell r="Y143"/>
          <cell r="Z143"/>
        </row>
        <row r="144">
          <cell r="A144"/>
          <cell r="B144" t="str">
            <v>Sur opérations de gestion technique</v>
          </cell>
          <cell r="C144" t="str">
            <v>674</v>
          </cell>
          <cell r="D144"/>
          <cell r="E144">
            <v>1.9288999999999999E-3</v>
          </cell>
          <cell r="F144">
            <v>2.14219E-3</v>
          </cell>
          <cell r="G144">
            <v>1.9162300000000001E-3</v>
          </cell>
          <cell r="H144">
            <v>4.5831000000000002E-4</v>
          </cell>
          <cell r="I144">
            <v>3.8479999999999997E-5</v>
          </cell>
          <cell r="J144">
            <v>0.11057597594483909</v>
          </cell>
          <cell r="K144">
            <v>-0.10548083970142699</v>
          </cell>
          <cell r="L144">
            <v>-0.76082724933854495</v>
          </cell>
          <cell r="M144">
            <v>-0.91603936200388392</v>
          </cell>
          <cell r="N144"/>
          <cell r="O144"/>
          <cell r="P144"/>
          <cell r="Q144">
            <v>0</v>
          </cell>
          <cell r="R144">
            <v>3.8479999999999997E-5</v>
          </cell>
          <cell r="S144"/>
          <cell r="T144"/>
          <cell r="U144"/>
          <cell r="V144">
            <v>0</v>
          </cell>
          <cell r="W144">
            <v>3.8479999999999997E-5</v>
          </cell>
          <cell r="X144"/>
          <cell r="Y144"/>
          <cell r="Z144"/>
        </row>
        <row r="145">
          <cell r="A145"/>
          <cell r="B145" t="str">
            <v>Sur opérations de gestion technique (technique)</v>
          </cell>
          <cell r="C145"/>
          <cell r="D145"/>
          <cell r="E145">
            <v>1.676E-3</v>
          </cell>
          <cell r="F145">
            <v>1.64405E-3</v>
          </cell>
          <cell r="G145">
            <v>1.9162300000000001E-3</v>
          </cell>
          <cell r="H145">
            <v>4.5831000000000002E-4</v>
          </cell>
          <cell r="I145">
            <v>3.8479999999999997E-5</v>
          </cell>
          <cell r="J145">
            <v>-1.9063245823389016E-2</v>
          </cell>
          <cell r="K145">
            <v>0.16555457559076678</v>
          </cell>
          <cell r="L145">
            <v>-0.76082724933854495</v>
          </cell>
          <cell r="M145">
            <v>-0.91603936200388392</v>
          </cell>
          <cell r="N145"/>
          <cell r="O145"/>
          <cell r="P145"/>
          <cell r="Q145">
            <v>0</v>
          </cell>
          <cell r="R145">
            <v>3.8479999999999997E-5</v>
          </cell>
          <cell r="S145"/>
          <cell r="T145"/>
          <cell r="U145"/>
          <cell r="V145">
            <v>0</v>
          </cell>
          <cell r="W145">
            <v>3.8479999999999997E-5</v>
          </cell>
          <cell r="X145"/>
          <cell r="Y145"/>
          <cell r="Z145"/>
        </row>
        <row r="146">
          <cell r="A146"/>
          <cell r="B146" t="str">
            <v>Sur opérations de gestion technique (gestion)</v>
          </cell>
          <cell r="C146"/>
          <cell r="D146"/>
          <cell r="E146">
            <v>2.5290000000000002E-4</v>
          </cell>
          <cell r="F146">
            <v>4.9814E-4</v>
          </cell>
          <cell r="G146"/>
          <cell r="H146"/>
          <cell r="I146"/>
          <cell r="J146">
            <v>0.96971134835903505</v>
          </cell>
          <cell r="K146">
            <v>-1</v>
          </cell>
          <cell r="L146" t="str">
            <v/>
          </cell>
          <cell r="M146" t="str">
            <v/>
          </cell>
          <cell r="N146"/>
          <cell r="O146"/>
          <cell r="P146"/>
          <cell r="Q146">
            <v>0</v>
          </cell>
          <cell r="R146">
            <v>0</v>
          </cell>
          <cell r="S146"/>
          <cell r="T146"/>
          <cell r="U146"/>
          <cell r="V146">
            <v>0</v>
          </cell>
          <cell r="W146">
            <v>0</v>
          </cell>
          <cell r="X146"/>
          <cell r="Y146"/>
          <cell r="Z146"/>
        </row>
        <row r="147">
          <cell r="A147"/>
          <cell r="B147" t="str">
            <v xml:space="preserve">  Sur autres opérations (gestion)</v>
          </cell>
          <cell r="C147" t="str">
            <v>675+678+687</v>
          </cell>
          <cell r="D147"/>
          <cell r="E147">
            <v>3.7805916000000002</v>
          </cell>
          <cell r="F147">
            <v>1.1066328599999999</v>
          </cell>
          <cell r="G147">
            <v>1.4271290700000001</v>
          </cell>
          <cell r="H147">
            <v>0.91703639000000003</v>
          </cell>
          <cell r="I147">
            <v>0.53299602000000001</v>
          </cell>
          <cell r="J147">
            <v>-0.7072857962230038</v>
          </cell>
          <cell r="K147">
            <v>0.28961385621605362</v>
          </cell>
          <cell r="L147">
            <v>-0.35742575126719267</v>
          </cell>
          <cell r="M147">
            <v>-0.41878422076576483</v>
          </cell>
          <cell r="N147"/>
          <cell r="O147"/>
          <cell r="P147"/>
          <cell r="Q147">
            <v>0</v>
          </cell>
          <cell r="R147">
            <v>0.53299602000000001</v>
          </cell>
          <cell r="S147"/>
          <cell r="T147"/>
          <cell r="U147"/>
          <cell r="V147">
            <v>0</v>
          </cell>
          <cell r="W147">
            <v>0.53299602000000001</v>
          </cell>
          <cell r="X147"/>
          <cell r="Y147"/>
          <cell r="Z147"/>
        </row>
        <row r="148">
          <cell r="A148"/>
          <cell r="C148"/>
          <cell r="D148"/>
          <cell r="E148"/>
          <cell r="F148"/>
          <cell r="G148"/>
          <cell r="I148"/>
          <cell r="J148"/>
          <cell r="K148"/>
          <cell r="L148"/>
          <cell r="M148"/>
          <cell r="N148"/>
          <cell r="O148"/>
          <cell r="P148"/>
          <cell r="Q148"/>
          <cell r="R148"/>
          <cell r="S148"/>
          <cell r="T148"/>
          <cell r="U148"/>
          <cell r="V148" t="str">
            <v/>
          </cell>
          <cell r="W148"/>
          <cell r="X148"/>
          <cell r="Y148"/>
          <cell r="Z148"/>
        </row>
        <row r="149">
          <cell r="A149"/>
          <cell r="B149"/>
          <cell r="C149"/>
          <cell r="D149"/>
          <cell r="E149"/>
          <cell r="F149"/>
          <cell r="G149"/>
          <cell r="H149"/>
          <cell r="I149"/>
          <cell r="J149"/>
          <cell r="K149"/>
          <cell r="L149"/>
          <cell r="M149"/>
          <cell r="N149"/>
          <cell r="O149"/>
          <cell r="P149"/>
          <cell r="Q149"/>
          <cell r="R149"/>
          <cell r="S149"/>
          <cell r="T149"/>
          <cell r="U149"/>
          <cell r="V149"/>
          <cell r="W149"/>
          <cell r="X149"/>
          <cell r="Y149"/>
          <cell r="Z149"/>
        </row>
        <row r="150">
          <cell r="A150" t="str">
            <v xml:space="preserve">PRODUITS DE GESTION TECHNIQUE ET COURANTE "MALADIE" </v>
          </cell>
          <cell r="B150"/>
          <cell r="C150"/>
          <cell r="D150"/>
          <cell r="E150">
            <v>9119.7080759599994</v>
          </cell>
          <cell r="F150">
            <v>8767.1196642299983</v>
          </cell>
          <cell r="G150">
            <v>8540.7466162599994</v>
          </cell>
          <cell r="H150">
            <v>8708.8896153600017</v>
          </cell>
          <cell r="I150">
            <v>8533.9853039000009</v>
          </cell>
          <cell r="J150">
            <v>-3.8662247606306779E-2</v>
          </cell>
          <cell r="K150">
            <v>-2.582068645573584E-2</v>
          </cell>
          <cell r="L150">
            <v>1.9687154607758665E-2</v>
          </cell>
          <cell r="M150">
            <v>-2.0083422707703105E-2</v>
          </cell>
          <cell r="N150"/>
          <cell r="O150"/>
          <cell r="P150"/>
          <cell r="Q150">
            <v>-2.7380109431064281E-2</v>
          </cell>
          <cell r="R150">
            <v>8300.3238523961245</v>
          </cell>
          <cell r="S150"/>
          <cell r="T150"/>
          <cell r="U150"/>
          <cell r="V150">
            <v>4.8852153235806454E-4</v>
          </cell>
          <cell r="W150">
            <v>8304.3787393235652</v>
          </cell>
          <cell r="X150"/>
          <cell r="Y150"/>
          <cell r="Z150"/>
        </row>
        <row r="151">
          <cell r="A151"/>
          <cell r="C151"/>
          <cell r="D151"/>
          <cell r="E151"/>
          <cell r="F151"/>
          <cell r="G151"/>
          <cell r="H151"/>
          <cell r="I151"/>
          <cell r="J151"/>
          <cell r="K151"/>
          <cell r="L151"/>
          <cell r="M151"/>
          <cell r="N151"/>
          <cell r="O151"/>
          <cell r="P151"/>
          <cell r="Q151"/>
          <cell r="R151"/>
          <cell r="S151"/>
          <cell r="T151"/>
          <cell r="U151"/>
          <cell r="V151" t="str">
            <v/>
          </cell>
          <cell r="W151"/>
          <cell r="X151"/>
          <cell r="Y151"/>
          <cell r="Z151"/>
        </row>
        <row r="152">
          <cell r="A152" t="str">
            <v>A - PRODUITS DE GESTION TECHNIQUE</v>
          </cell>
          <cell r="B152"/>
          <cell r="C152"/>
          <cell r="D152"/>
          <cell r="E152">
            <v>9090.8354576199999</v>
          </cell>
          <cell r="F152">
            <v>8739.0810908099993</v>
          </cell>
          <cell r="G152">
            <v>8499.3083073499984</v>
          </cell>
          <cell r="H152">
            <v>8682.5236223400025</v>
          </cell>
          <cell r="I152">
            <v>8506.9585770600006</v>
          </cell>
          <cell r="J152">
            <v>-3.8693293751693385E-2</v>
          </cell>
          <cell r="K152">
            <v>-2.7436841581907911E-2</v>
          </cell>
          <cell r="L152">
            <v>2.1556497113013762E-2</v>
          </cell>
          <cell r="M152">
            <v>-2.02205087963453E-2</v>
          </cell>
          <cell r="N152"/>
          <cell r="O152"/>
          <cell r="P152"/>
          <cell r="Q152">
            <v>-2.7364767700527318E-2</v>
          </cell>
          <cell r="R152">
            <v>8274.1676317607453</v>
          </cell>
          <cell r="S152"/>
          <cell r="T152"/>
          <cell r="U152"/>
          <cell r="V152">
            <v>5.7102501819964835E-4</v>
          </cell>
          <cell r="W152">
            <v>8278.8923884832584</v>
          </cell>
          <cell r="X152"/>
          <cell r="Y152"/>
          <cell r="Z152"/>
        </row>
        <row r="153">
          <cell r="A153"/>
          <cell r="C153"/>
          <cell r="D153"/>
          <cell r="E153"/>
          <cell r="F153"/>
          <cell r="G153"/>
          <cell r="H153"/>
          <cell r="I153"/>
          <cell r="J153"/>
          <cell r="K153"/>
          <cell r="L153"/>
          <cell r="M153"/>
          <cell r="N153"/>
          <cell r="O153"/>
          <cell r="P153"/>
          <cell r="Q153"/>
          <cell r="R153"/>
          <cell r="S153"/>
          <cell r="T153"/>
          <cell r="U153"/>
          <cell r="V153"/>
          <cell r="W153"/>
          <cell r="X153"/>
          <cell r="Y153"/>
          <cell r="Z153"/>
        </row>
        <row r="154">
          <cell r="A154"/>
          <cell r="B154" t="str">
            <v>I COTISATIONS, IMPOTS ET PRODUITS AFFECTES</v>
          </cell>
          <cell r="C154"/>
          <cell r="D154"/>
          <cell r="E154">
            <v>7363.0439042899998</v>
          </cell>
          <cell r="F154">
            <v>7290.1206409599999</v>
          </cell>
          <cell r="G154">
            <v>6464.1522602300001</v>
          </cell>
          <cell r="H154">
            <v>2820.6539695400006</v>
          </cell>
          <cell r="I154">
            <v>2723.1145040400002</v>
          </cell>
          <cell r="J154">
            <v>-9.9039560646259159E-3</v>
          </cell>
          <cell r="K154">
            <v>-0.11329968616558204</v>
          </cell>
          <cell r="L154">
            <v>-0.56364673108123242</v>
          </cell>
          <cell r="M154">
            <v>-3.4580443596882407E-2</v>
          </cell>
          <cell r="N154"/>
          <cell r="O154"/>
          <cell r="P154"/>
          <cell r="Q154">
            <v>-6.4166773552817025E-2</v>
          </cell>
          <cell r="R154">
            <v>2548.3810323008738</v>
          </cell>
          <cell r="S154"/>
          <cell r="T154"/>
          <cell r="U154"/>
          <cell r="V154">
            <v>1.6027965288621035E-2</v>
          </cell>
          <cell r="W154">
            <v>2589.2263950287725</v>
          </cell>
          <cell r="X154"/>
          <cell r="Y154"/>
          <cell r="Z154"/>
        </row>
        <row r="155">
          <cell r="A155"/>
          <cell r="B155" t="str">
            <v>Cotisations sociales</v>
          </cell>
          <cell r="C155"/>
          <cell r="D155"/>
          <cell r="E155">
            <v>961.02521135000006</v>
          </cell>
          <cell r="F155">
            <v>824.37023610000006</v>
          </cell>
          <cell r="G155">
            <v>273.45576495</v>
          </cell>
          <cell r="H155">
            <v>268.76247095999997</v>
          </cell>
          <cell r="I155">
            <v>390.13617302</v>
          </cell>
          <cell r="J155">
            <v>-0.14219707624322772</v>
          </cell>
          <cell r="K155">
            <v>-0.66828525221423873</v>
          </cell>
          <cell r="L155">
            <v>-1.7162900152637755E-2</v>
          </cell>
          <cell r="M155">
            <v>0.4516021214809568</v>
          </cell>
          <cell r="N155">
            <v>0</v>
          </cell>
          <cell r="O155">
            <v>-2.1000000000000001E-2</v>
          </cell>
          <cell r="P155">
            <v>3.056136711338997E-2</v>
          </cell>
          <cell r="Q155">
            <v>8.9195784040087302E-3</v>
          </cell>
          <cell r="R155">
            <v>393.61602320349181</v>
          </cell>
          <cell r="S155">
            <v>0</v>
          </cell>
          <cell r="T155">
            <v>-1.4999999999999999E-2</v>
          </cell>
          <cell r="U155">
            <v>5.3367315165551155E-2</v>
          </cell>
          <cell r="V155">
            <v>3.7566805438067855E-2</v>
          </cell>
          <cell r="W155">
            <v>408.40291976448339</v>
          </cell>
          <cell r="X155">
            <v>0</v>
          </cell>
          <cell r="Y155">
            <v>-1.7000000000000001E-2</v>
          </cell>
          <cell r="Z155">
            <v>7.5789298833010665E-2</v>
          </cell>
        </row>
        <row r="156">
          <cell r="A156"/>
          <cell r="B156" t="str">
            <v>Total Cotisations techniques</v>
          </cell>
          <cell r="C156"/>
          <cell r="D156"/>
          <cell r="E156">
            <v>961.02521135000006</v>
          </cell>
          <cell r="F156">
            <v>824.37023610000006</v>
          </cell>
          <cell r="G156">
            <v>273.45576495</v>
          </cell>
          <cell r="H156">
            <v>268.76247095999997</v>
          </cell>
          <cell r="I156">
            <v>390.13617302</v>
          </cell>
          <cell r="J156">
            <v>-0.14219707624322772</v>
          </cell>
          <cell r="K156">
            <v>-0.66828525221423873</v>
          </cell>
          <cell r="L156">
            <v>-1.7162900152637755E-2</v>
          </cell>
          <cell r="M156">
            <v>0.4516021214809568</v>
          </cell>
          <cell r="N156">
            <v>0</v>
          </cell>
          <cell r="O156">
            <v>-2.1000000000000001E-2</v>
          </cell>
          <cell r="P156">
            <v>3.056136711338997E-2</v>
          </cell>
          <cell r="Q156">
            <v>8.9195784040087302E-3</v>
          </cell>
          <cell r="R156">
            <v>393.61602320349181</v>
          </cell>
          <cell r="S156">
            <v>0</v>
          </cell>
          <cell r="T156">
            <v>-1.4999999999999999E-2</v>
          </cell>
          <cell r="U156">
            <v>5.3367315165551155E-2</v>
          </cell>
          <cell r="V156">
            <v>3.7566805438067855E-2</v>
          </cell>
          <cell r="W156">
            <v>408.40291976448339</v>
          </cell>
          <cell r="X156">
            <v>0</v>
          </cell>
          <cell r="Y156">
            <v>-1.7000000000000001E-2</v>
          </cell>
          <cell r="Z156">
            <v>7.5789298833010665E-2</v>
          </cell>
        </row>
        <row r="157">
          <cell r="A157"/>
          <cell r="B157" t="str">
            <v>Total Cotisations de gestion</v>
          </cell>
          <cell r="C157"/>
          <cell r="D157"/>
          <cell r="E157">
            <v>0</v>
          </cell>
          <cell r="F157">
            <v>0</v>
          </cell>
          <cell r="G157">
            <v>0</v>
          </cell>
          <cell r="H157">
            <v>0</v>
          </cell>
          <cell r="I157">
            <v>0</v>
          </cell>
          <cell r="J157" t="str">
            <v/>
          </cell>
          <cell r="K157" t="str">
            <v/>
          </cell>
          <cell r="L157" t="str">
            <v/>
          </cell>
          <cell r="M157" t="str">
            <v/>
          </cell>
          <cell r="N157"/>
          <cell r="O157"/>
          <cell r="P157"/>
          <cell r="Q157"/>
          <cell r="R157"/>
          <cell r="S157"/>
          <cell r="T157"/>
          <cell r="U157"/>
          <cell r="V157"/>
          <cell r="W157"/>
          <cell r="X157"/>
          <cell r="Y157"/>
          <cell r="Z157"/>
        </row>
        <row r="158">
          <cell r="A158"/>
          <cell r="B158"/>
          <cell r="C158"/>
          <cell r="D158"/>
          <cell r="E158"/>
          <cell r="F158"/>
          <cell r="G158"/>
          <cell r="H158"/>
          <cell r="I158"/>
          <cell r="J158"/>
          <cell r="K158"/>
          <cell r="L158"/>
          <cell r="M158"/>
          <cell r="N158"/>
          <cell r="O158"/>
          <cell r="P158"/>
          <cell r="Q158"/>
          <cell r="R158"/>
          <cell r="S158"/>
          <cell r="T158"/>
          <cell r="U158"/>
          <cell r="V158"/>
          <cell r="W158"/>
          <cell r="X158"/>
          <cell r="Y158"/>
          <cell r="Z158"/>
        </row>
        <row r="159">
          <cell r="A159"/>
          <cell r="B159" t="str">
            <v>Cotisations sociales des actifs</v>
          </cell>
          <cell r="C159" t="str">
            <v>756111211+2</v>
          </cell>
          <cell r="D159"/>
          <cell r="E159">
            <v>945.79395876000001</v>
          </cell>
          <cell r="F159">
            <v>814.59216587000003</v>
          </cell>
          <cell r="G159">
            <v>212.28747307</v>
          </cell>
          <cell r="H159">
            <v>209.45905525000001</v>
          </cell>
          <cell r="I159">
            <v>330.17138344</v>
          </cell>
          <cell r="J159">
            <v>-0.1387213268543335</v>
          </cell>
          <cell r="K159">
            <v>-0.73939416315982742</v>
          </cell>
          <cell r="L159">
            <v>-1.3323526721086136E-2</v>
          </cell>
          <cell r="M159">
            <v>0.57630513059425248</v>
          </cell>
          <cell r="N159">
            <v>0</v>
          </cell>
          <cell r="O159">
            <v>-2.1000000000000001E-2</v>
          </cell>
          <cell r="P159">
            <v>2.1950370278813525E-2</v>
          </cell>
          <cell r="Q159">
            <v>4.8941250295831795E-4</v>
          </cell>
          <cell r="R159">
            <v>330.33297344317458</v>
          </cell>
          <cell r="S159">
            <v>0</v>
          </cell>
          <cell r="T159">
            <v>-1.4999999999999999E-2</v>
          </cell>
          <cell r="U159">
            <v>5.5934821186549133E-2</v>
          </cell>
          <cell r="V159">
            <v>4.00957988687509E-2</v>
          </cell>
          <cell r="W159">
            <v>343.57793790606854</v>
          </cell>
          <cell r="X159">
            <v>0</v>
          </cell>
          <cell r="Y159">
            <v>-1.7000000000000001E-2</v>
          </cell>
          <cell r="Z159">
            <v>7.9717553536360564E-2</v>
          </cell>
        </row>
        <row r="160">
          <cell r="A160"/>
          <cell r="B160" t="str">
            <v>Cotisations non salariés (technique)</v>
          </cell>
          <cell r="C160"/>
          <cell r="D160"/>
          <cell r="E160">
            <v>945.79395876000001</v>
          </cell>
          <cell r="F160">
            <v>814.59216587000003</v>
          </cell>
          <cell r="G160">
            <v>212.28747307</v>
          </cell>
          <cell r="H160">
            <v>209.45905525000001</v>
          </cell>
          <cell r="I160">
            <v>330.17138344</v>
          </cell>
          <cell r="J160">
            <v>-0.1387213268543335</v>
          </cell>
          <cell r="K160">
            <v>-0.73939416315982742</v>
          </cell>
          <cell r="L160">
            <v>-1.3323526721086136E-2</v>
          </cell>
          <cell r="M160">
            <v>0.57630513059425248</v>
          </cell>
          <cell r="N160">
            <v>0</v>
          </cell>
          <cell r="O160">
            <v>-2.1000000000000001E-2</v>
          </cell>
          <cell r="P160">
            <v>6.7000000000000004E-2</v>
          </cell>
          <cell r="Q160">
            <v>4.8941250295831795E-4</v>
          </cell>
          <cell r="R160">
            <v>330.33297344317458</v>
          </cell>
          <cell r="S160">
            <v>0</v>
          </cell>
          <cell r="T160">
            <v>-1.4999999999999999E-2</v>
          </cell>
          <cell r="U160">
            <v>0.04</v>
          </cell>
          <cell r="V160">
            <v>4.00957988687509E-2</v>
          </cell>
          <cell r="W160">
            <v>343.57793790606854</v>
          </cell>
          <cell r="X160">
            <v>0</v>
          </cell>
          <cell r="Y160">
            <v>-1.7000000000000001E-2</v>
          </cell>
          <cell r="Z160">
            <v>5.5E-2</v>
          </cell>
        </row>
        <row r="161">
          <cell r="A161"/>
          <cell r="B161" t="str">
            <v>Cotisations non salariés (gestion)</v>
          </cell>
          <cell r="C161"/>
          <cell r="D161"/>
          <cell r="E161">
            <v>0</v>
          </cell>
          <cell r="F161">
            <v>0</v>
          </cell>
          <cell r="G161"/>
          <cell r="H161"/>
          <cell r="I161"/>
          <cell r="J161" t="str">
            <v/>
          </cell>
          <cell r="K161" t="str">
            <v/>
          </cell>
          <cell r="L161" t="str">
            <v/>
          </cell>
          <cell r="M161" t="str">
            <v/>
          </cell>
          <cell r="N161"/>
          <cell r="O161"/>
          <cell r="P161"/>
          <cell r="Q161"/>
          <cell r="R161"/>
          <cell r="S161"/>
          <cell r="T161"/>
          <cell r="U161"/>
          <cell r="V161"/>
          <cell r="W161"/>
          <cell r="X161"/>
          <cell r="Y161"/>
          <cell r="Z161"/>
        </row>
        <row r="162">
          <cell r="A162"/>
          <cell r="B162" t="str">
            <v>Cotisations invalidité des chefs d'exploitations</v>
          </cell>
          <cell r="C162" t="str">
            <v>7561211+7561212</v>
          </cell>
          <cell r="D162"/>
          <cell r="E162"/>
          <cell r="F162"/>
          <cell r="G162">
            <v>52.918410770000001</v>
          </cell>
          <cell r="H162">
            <v>52.675324920000001</v>
          </cell>
          <cell r="I162">
            <v>53.021420480000003</v>
          </cell>
          <cell r="J162"/>
          <cell r="K162"/>
          <cell r="L162"/>
          <cell r="M162"/>
          <cell r="N162">
            <v>0</v>
          </cell>
          <cell r="O162">
            <v>-2.1000000000000001E-2</v>
          </cell>
          <cell r="P162">
            <v>6.7000000000000004E-2</v>
          </cell>
          <cell r="Q162">
            <v>5.7642155353438716E-2</v>
          </cell>
          <cell r="R162">
            <v>56.077689436368161</v>
          </cell>
          <cell r="S162">
            <v>0</v>
          </cell>
          <cell r="T162">
            <v>-1.4999999999999999E-2</v>
          </cell>
          <cell r="U162">
            <v>0.04</v>
          </cell>
          <cell r="V162">
            <v>2.4399999999999953E-2</v>
          </cell>
          <cell r="W162">
            <v>57.445985058615541</v>
          </cell>
          <cell r="X162">
            <v>0</v>
          </cell>
          <cell r="Y162">
            <v>-1.7000000000000001E-2</v>
          </cell>
          <cell r="Z162">
            <v>5.5E-2</v>
          </cell>
        </row>
        <row r="163">
          <cell r="A163"/>
          <cell r="B163" t="str">
            <v>Cotisations invalidité des conjoints collaborateurs</v>
          </cell>
          <cell r="C163" t="str">
            <v>756161311+756161312+756161313</v>
          </cell>
          <cell r="D163"/>
          <cell r="E163">
            <v>0.69640303000000003</v>
          </cell>
          <cell r="F163">
            <v>0.65263402000000004</v>
          </cell>
          <cell r="G163">
            <v>0.59710898999999529</v>
          </cell>
          <cell r="H163">
            <v>0.52419047000000063</v>
          </cell>
          <cell r="I163">
            <v>0.49277118999999914</v>
          </cell>
          <cell r="J163">
            <v>-6.2850114250651665E-2</v>
          </cell>
          <cell r="K163">
            <v>-8.5078356779508285E-2</v>
          </cell>
          <cell r="L163">
            <v>-0.12211928009992822</v>
          </cell>
          <cell r="M163">
            <v>-5.9938670765993615E-2</v>
          </cell>
          <cell r="N163">
            <v>0</v>
          </cell>
          <cell r="O163">
            <v>-0.06</v>
          </cell>
          <cell r="P163">
            <v>9.6000000000000002E-2</v>
          </cell>
          <cell r="Q163">
            <v>3.0240000000001821E-2</v>
          </cell>
          <cell r="R163">
            <v>0.50767259078560001</v>
          </cell>
          <cell r="S163">
            <v>0</v>
          </cell>
          <cell r="T163">
            <v>-6.0999999999999999E-2</v>
          </cell>
          <cell r="U163">
            <v>8.4000000000000005E-2</v>
          </cell>
          <cell r="V163">
            <v>1.7876000000000208E-2</v>
          </cell>
          <cell r="W163">
            <v>0.5167477460184835</v>
          </cell>
          <cell r="X163">
            <v>0</v>
          </cell>
          <cell r="Y163">
            <v>-6.2E-2</v>
          </cell>
          <cell r="Z163">
            <v>9.8000000000000004E-2</v>
          </cell>
        </row>
        <row r="164">
          <cell r="A164"/>
          <cell r="B164" t="str">
            <v>Cotisations des inactifs</v>
          </cell>
          <cell r="C164" t="str">
            <v>7561122</v>
          </cell>
          <cell r="D164"/>
          <cell r="E164">
            <v>0.54475752</v>
          </cell>
          <cell r="F164">
            <v>0.26923599999999998</v>
          </cell>
          <cell r="G164">
            <v>1.4640000000000001E-4</v>
          </cell>
          <cell r="H164">
            <v>-3.1710000000000001E-4</v>
          </cell>
          <cell r="I164">
            <v>-5.8079999999999998E-3</v>
          </cell>
          <cell r="J164">
            <v>-0.50576909888274701</v>
          </cell>
          <cell r="K164">
            <v>-0.99945623913592541</v>
          </cell>
          <cell r="L164">
            <v>-3.165983606557377</v>
          </cell>
          <cell r="M164">
            <v>17.315988647114473</v>
          </cell>
          <cell r="N164">
            <v>0</v>
          </cell>
          <cell r="O164">
            <v>-2.1000000000000001E-2</v>
          </cell>
          <cell r="P164">
            <v>7.2005668594942662</v>
          </cell>
          <cell r="Q164">
            <v>7.0283549554448861</v>
          </cell>
          <cell r="R164">
            <v>-4.6628685581223898E-2</v>
          </cell>
          <cell r="S164">
            <v>0</v>
          </cell>
          <cell r="T164">
            <v>-1.4999999999999999E-2</v>
          </cell>
          <cell r="U164">
            <v>1.5228426395939021E-2</v>
          </cell>
          <cell r="V164">
            <v>0</v>
          </cell>
          <cell r="W164">
            <v>-4.6628685581223898E-2</v>
          </cell>
          <cell r="X164">
            <v>0</v>
          </cell>
          <cell r="Y164">
            <v>-1.7000000000000001E-2</v>
          </cell>
          <cell r="Z164">
            <v>1.7293997965412089E-2</v>
          </cell>
        </row>
        <row r="165">
          <cell r="A165"/>
          <cell r="B165" t="str">
            <v>Cotisations des inactifs (technqiue)</v>
          </cell>
          <cell r="C165"/>
          <cell r="D165"/>
          <cell r="E165">
            <v>0.54475752</v>
          </cell>
          <cell r="F165">
            <v>0.26923599999999998</v>
          </cell>
          <cell r="G165">
            <v>1.4640000000000001E-4</v>
          </cell>
          <cell r="H165">
            <v>-3.1710000000000001E-4</v>
          </cell>
          <cell r="I165">
            <v>-5.8079999999999998E-3</v>
          </cell>
          <cell r="J165">
            <v>-0.50576909888274701</v>
          </cell>
          <cell r="K165">
            <v>-0.99945623913592541</v>
          </cell>
          <cell r="L165">
            <v>-3.165983606557377</v>
          </cell>
          <cell r="M165">
            <v>17.315988647114473</v>
          </cell>
          <cell r="N165">
            <v>0</v>
          </cell>
          <cell r="O165">
            <v>-2.1000000000000001E-2</v>
          </cell>
          <cell r="P165">
            <v>6.7000000000000004E-2</v>
          </cell>
          <cell r="Q165">
            <v>7.0283549554448861</v>
          </cell>
          <cell r="R165">
            <v>-4.6628685581223898E-2</v>
          </cell>
          <cell r="S165">
            <v>0</v>
          </cell>
          <cell r="T165">
            <v>-1.4999999999999999E-2</v>
          </cell>
          <cell r="U165">
            <v>0.04</v>
          </cell>
          <cell r="V165">
            <v>0</v>
          </cell>
          <cell r="W165">
            <v>-4.6628685581223898E-2</v>
          </cell>
          <cell r="X165">
            <v>0</v>
          </cell>
          <cell r="Y165">
            <v>-1.7000000000000001E-2</v>
          </cell>
          <cell r="Z165">
            <v>5.5E-2</v>
          </cell>
        </row>
        <row r="166">
          <cell r="A166"/>
          <cell r="B166" t="str">
            <v>Cotisations des inactifs (gestion)</v>
          </cell>
          <cell r="C166"/>
          <cell r="D166"/>
          <cell r="E166">
            <v>0</v>
          </cell>
          <cell r="F166">
            <v>0</v>
          </cell>
          <cell r="G166"/>
          <cell r="H166"/>
          <cell r="I166"/>
          <cell r="J166" t="str">
            <v/>
          </cell>
          <cell r="K166" t="str">
            <v/>
          </cell>
          <cell r="L166" t="str">
            <v/>
          </cell>
          <cell r="M166" t="str">
            <v/>
          </cell>
          <cell r="N166"/>
          <cell r="O166"/>
          <cell r="P166"/>
          <cell r="Q166"/>
          <cell r="R166"/>
          <cell r="S166"/>
          <cell r="T166"/>
          <cell r="U166"/>
          <cell r="V166"/>
          <cell r="W166"/>
          <cell r="X166"/>
          <cell r="Y166"/>
          <cell r="Z166"/>
        </row>
        <row r="167">
          <cell r="A167"/>
          <cell r="B167" t="str">
            <v>Autres cotisations sociales (technique)</v>
          </cell>
          <cell r="C167" t="str">
            <v>7561133</v>
          </cell>
          <cell r="D167"/>
          <cell r="E167">
            <v>0</v>
          </cell>
          <cell r="F167">
            <v>0</v>
          </cell>
          <cell r="G167">
            <v>0</v>
          </cell>
          <cell r="H167">
            <v>0</v>
          </cell>
          <cell r="I167">
            <v>0</v>
          </cell>
          <cell r="J167" t="str">
            <v/>
          </cell>
          <cell r="K167" t="str">
            <v/>
          </cell>
          <cell r="L167" t="str">
            <v/>
          </cell>
          <cell r="M167" t="str">
            <v/>
          </cell>
          <cell r="N167">
            <v>0</v>
          </cell>
          <cell r="O167">
            <v>-2.1000000000000001E-2</v>
          </cell>
          <cell r="P167">
            <v>6.7000000000000004E-2</v>
          </cell>
          <cell r="Q167">
            <v>4.4592999999999883E-2</v>
          </cell>
          <cell r="R167">
            <v>0</v>
          </cell>
          <cell r="S167">
            <v>0</v>
          </cell>
          <cell r="T167">
            <v>-1.4999999999999999E-2</v>
          </cell>
          <cell r="U167">
            <v>0.04</v>
          </cell>
          <cell r="V167">
            <v>2.4399999999999977E-2</v>
          </cell>
          <cell r="W167">
            <v>0</v>
          </cell>
          <cell r="X167">
            <v>0</v>
          </cell>
          <cell r="Y167">
            <v>-1.7000000000000001E-2</v>
          </cell>
          <cell r="Z167">
            <v>5.5E-2</v>
          </cell>
        </row>
        <row r="168">
          <cell r="A168"/>
          <cell r="B168" t="str">
            <v>Cotisations sociales pour financement des IJ (technique)</v>
          </cell>
          <cell r="C168"/>
          <cell r="D168"/>
          <cell r="E168"/>
          <cell r="F168"/>
          <cell r="G168"/>
          <cell r="H168"/>
          <cell r="I168"/>
          <cell r="J168" t="str">
            <v/>
          </cell>
          <cell r="K168" t="str">
            <v/>
          </cell>
          <cell r="L168" t="str">
            <v/>
          </cell>
          <cell r="M168" t="str">
            <v/>
          </cell>
          <cell r="N168"/>
          <cell r="O168"/>
          <cell r="P168"/>
          <cell r="Q168"/>
          <cell r="R168"/>
          <cell r="S168"/>
          <cell r="T168"/>
          <cell r="U168"/>
          <cell r="V168"/>
          <cell r="W168"/>
          <cell r="X168"/>
          <cell r="Y168"/>
          <cell r="Z168"/>
        </row>
        <row r="169">
          <cell r="A169"/>
          <cell r="B169" t="str">
            <v>Majorations et pénalités de retard</v>
          </cell>
          <cell r="C169"/>
          <cell r="D169"/>
          <cell r="E169">
            <v>13.99009204</v>
          </cell>
          <cell r="F169">
            <v>8.8562002100000008</v>
          </cell>
          <cell r="G169">
            <v>7.6526257199999996</v>
          </cell>
          <cell r="H169">
            <v>6.1042174200000003</v>
          </cell>
          <cell r="I169">
            <v>6.45640591</v>
          </cell>
          <cell r="J169">
            <v>-0.36696626550571282</v>
          </cell>
          <cell r="K169">
            <v>-0.13590190617427347</v>
          </cell>
          <cell r="L169">
            <v>-0.20233686536547346</v>
          </cell>
          <cell r="M169">
            <v>5.7695928203029115E-2</v>
          </cell>
          <cell r="N169">
            <v>0</v>
          </cell>
          <cell r="O169">
            <v>-2.1000000000000001E-2</v>
          </cell>
          <cell r="P169">
            <v>6.6999999999999948E-2</v>
          </cell>
          <cell r="Q169">
            <v>4.4592999999999945E-2</v>
          </cell>
          <cell r="R169">
            <v>6.7443164187446296</v>
          </cell>
          <cell r="S169">
            <v>0</v>
          </cell>
          <cell r="T169">
            <v>-1.4999999999999999E-2</v>
          </cell>
          <cell r="U169">
            <v>4.0000000000000036E-2</v>
          </cell>
          <cell r="V169">
            <v>2.4400000000000015E-2</v>
          </cell>
          <cell r="W169">
            <v>6.9088777393619987</v>
          </cell>
          <cell r="X169">
            <v>0</v>
          </cell>
          <cell r="Y169">
            <v>-1.7000000000000001E-2</v>
          </cell>
          <cell r="Z169">
            <v>5.4999999999999938E-2</v>
          </cell>
        </row>
        <row r="170">
          <cell r="A170"/>
          <cell r="B170" t="str">
            <v>Majorations et pénalités de retard (technique)</v>
          </cell>
          <cell r="C170"/>
          <cell r="D170"/>
          <cell r="E170">
            <v>13.99009204</v>
          </cell>
          <cell r="F170">
            <v>8.8562002100000008</v>
          </cell>
          <cell r="G170">
            <v>7.6526257199999996</v>
          </cell>
          <cell r="H170">
            <v>6.1042174200000003</v>
          </cell>
          <cell r="I170">
            <v>6.45640591</v>
          </cell>
          <cell r="J170">
            <v>-0.36696626550571282</v>
          </cell>
          <cell r="K170">
            <v>-0.13590190617427347</v>
          </cell>
          <cell r="L170">
            <v>-0.20233686536547346</v>
          </cell>
          <cell r="M170">
            <v>5.7695928203029115E-2</v>
          </cell>
          <cell r="N170">
            <v>0</v>
          </cell>
          <cell r="O170">
            <v>-2.1000000000000001E-2</v>
          </cell>
          <cell r="P170">
            <v>6.7000000000000004E-2</v>
          </cell>
          <cell r="Q170">
            <v>4.4592999999999883E-2</v>
          </cell>
          <cell r="R170">
            <v>6.7443164187446296</v>
          </cell>
          <cell r="S170">
            <v>0</v>
          </cell>
          <cell r="T170">
            <v>-1.4999999999999999E-2</v>
          </cell>
          <cell r="U170">
            <v>0.04</v>
          </cell>
          <cell r="V170">
            <v>2.4399999999999977E-2</v>
          </cell>
          <cell r="W170">
            <v>6.9088777393619987</v>
          </cell>
          <cell r="X170">
            <v>0</v>
          </cell>
          <cell r="Y170">
            <v>-1.7000000000000001E-2</v>
          </cell>
          <cell r="Z170">
            <v>5.5E-2</v>
          </cell>
        </row>
        <row r="171">
          <cell r="A171"/>
          <cell r="B171" t="str">
            <v>Majorations et pénalités de retard (gestion)</v>
          </cell>
          <cell r="C171"/>
          <cell r="D171"/>
          <cell r="E171">
            <v>0</v>
          </cell>
          <cell r="F171">
            <v>0</v>
          </cell>
          <cell r="G171"/>
          <cell r="H171"/>
          <cell r="I171"/>
          <cell r="J171" t="str">
            <v/>
          </cell>
          <cell r="K171" t="str">
            <v/>
          </cell>
          <cell r="L171" t="str">
            <v/>
          </cell>
          <cell r="M171" t="str">
            <v/>
          </cell>
          <cell r="N171"/>
          <cell r="O171"/>
          <cell r="P171"/>
          <cell r="Q171"/>
          <cell r="R171"/>
          <cell r="S171"/>
          <cell r="T171"/>
          <cell r="U171"/>
          <cell r="V171"/>
          <cell r="W171"/>
          <cell r="X171"/>
          <cell r="Y171"/>
          <cell r="Z171"/>
        </row>
        <row r="172">
          <cell r="A172"/>
          <cell r="B172"/>
          <cell r="C172"/>
          <cell r="D172"/>
          <cell r="E172"/>
          <cell r="F172"/>
          <cell r="G172"/>
          <cell r="H172"/>
          <cell r="I172"/>
          <cell r="J172"/>
          <cell r="K172"/>
          <cell r="L172"/>
          <cell r="M172"/>
          <cell r="N172"/>
          <cell r="O172"/>
          <cell r="P172"/>
          <cell r="Q172"/>
          <cell r="R172"/>
          <cell r="S172"/>
          <cell r="T172"/>
          <cell r="U172"/>
          <cell r="V172"/>
          <cell r="W172"/>
          <cell r="X172"/>
          <cell r="Y172"/>
          <cell r="Z172"/>
        </row>
        <row r="173">
          <cell r="A173"/>
          <cell r="B173" t="str">
            <v>Cotisations prises en charge par l'Etat</v>
          </cell>
          <cell r="C173"/>
          <cell r="D173"/>
          <cell r="E173">
            <v>9.2176158000000008</v>
          </cell>
          <cell r="F173">
            <v>9.6181169199999985</v>
          </cell>
          <cell r="G173">
            <v>453.83711858999999</v>
          </cell>
          <cell r="H173">
            <v>457.15270034000002</v>
          </cell>
          <cell r="I173">
            <v>9.5398603099999999</v>
          </cell>
          <cell r="J173">
            <v>4.3449534965429748E-2</v>
          </cell>
          <cell r="K173">
            <v>46.185652073566196</v>
          </cell>
          <cell r="L173">
            <v>7.3056645527387063E-3</v>
          </cell>
          <cell r="M173">
            <v>-0.97913200490141505</v>
          </cell>
          <cell r="N173">
            <v>0</v>
          </cell>
          <cell r="O173">
            <v>-2.1000000000000001E-2</v>
          </cell>
          <cell r="P173">
            <v>4.1049817710590908E-2</v>
          </cell>
          <cell r="Q173">
            <v>1.9187771538668501E-2</v>
          </cell>
          <cell r="R173">
            <v>9.7229089701390912</v>
          </cell>
          <cell r="S173">
            <v>0</v>
          </cell>
          <cell r="T173">
            <v>-1.4999999999999999E-2</v>
          </cell>
          <cell r="U173">
            <v>3.700589148232436E-2</v>
          </cell>
          <cell r="V173">
            <v>2.1450803110089605E-2</v>
          </cell>
          <cell r="W173">
            <v>9.9314731761148689</v>
          </cell>
          <cell r="X173">
            <v>0</v>
          </cell>
          <cell r="Y173">
            <v>-1.7000000000000001E-2</v>
          </cell>
          <cell r="Z173">
            <v>3.8033481457965923E-2</v>
          </cell>
        </row>
        <row r="174">
          <cell r="A174"/>
          <cell r="B174" t="str">
            <v xml:space="preserve">Exo loi Perben - DOM </v>
          </cell>
          <cell r="C174" t="str">
            <v>756212</v>
          </cell>
          <cell r="D174"/>
          <cell r="E174">
            <v>9.2034208</v>
          </cell>
          <cell r="F174">
            <v>9.6164829199999993</v>
          </cell>
          <cell r="G174">
            <v>8.8346555900000006</v>
          </cell>
          <cell r="H174">
            <v>9.7683160499999993</v>
          </cell>
          <cell r="I174">
            <v>9.5215813100000002</v>
          </cell>
          <cell r="J174">
            <v>4.488136845812802E-2</v>
          </cell>
          <cell r="K174">
            <v>-8.130075584848008E-2</v>
          </cell>
          <cell r="L174">
            <v>0.10568159114847833</v>
          </cell>
          <cell r="M174">
            <v>-2.5258677006053575E-2</v>
          </cell>
          <cell r="N174">
            <v>0</v>
          </cell>
          <cell r="O174">
            <v>-2.1000000000000001E-2</v>
          </cell>
          <cell r="P174">
            <v>4.1000000000000147E-2</v>
          </cell>
          <cell r="Q174">
            <v>1.9139000000000066E-2</v>
          </cell>
          <cell r="R174">
            <v>9.7038148546920908</v>
          </cell>
          <cell r="S174">
            <v>0</v>
          </cell>
          <cell r="T174">
            <v>-1.4999999999999999E-2</v>
          </cell>
          <cell r="U174">
            <v>3.6999999999999922E-2</v>
          </cell>
          <cell r="V174">
            <v>2.1444999999999874E-2</v>
          </cell>
          <cell r="W174">
            <v>9.9119131642509615</v>
          </cell>
          <cell r="X174">
            <v>0</v>
          </cell>
          <cell r="Y174">
            <v>-1.7000000000000001E-2</v>
          </cell>
          <cell r="Z174">
            <v>3.8000000000000034E-2</v>
          </cell>
        </row>
        <row r="175">
          <cell r="A175"/>
          <cell r="B175" t="str">
            <v>Exo loi Perben - DOM (technique)</v>
          </cell>
          <cell r="C175"/>
          <cell r="D175"/>
          <cell r="E175">
            <v>9.2034208</v>
          </cell>
          <cell r="F175">
            <v>9.6164829199999993</v>
          </cell>
          <cell r="G175">
            <v>8.8346555900000006</v>
          </cell>
          <cell r="H175">
            <v>9.7683160499999993</v>
          </cell>
          <cell r="I175">
            <v>9.5215813100000002</v>
          </cell>
          <cell r="J175">
            <v>4.488136845812802E-2</v>
          </cell>
          <cell r="K175">
            <v>-8.130075584848008E-2</v>
          </cell>
          <cell r="L175">
            <v>0.10568159114847833</v>
          </cell>
          <cell r="M175">
            <v>-2.5258677006053575E-2</v>
          </cell>
          <cell r="N175">
            <v>0</v>
          </cell>
          <cell r="O175">
            <v>-2.1000000000000001E-2</v>
          </cell>
          <cell r="P175">
            <v>4.1000000000000002E-2</v>
          </cell>
          <cell r="Q175">
            <v>1.9139000000000017E-2</v>
          </cell>
          <cell r="R175">
            <v>9.7038148546920908</v>
          </cell>
          <cell r="S175">
            <v>0</v>
          </cell>
          <cell r="T175">
            <v>-1.4999999999999999E-2</v>
          </cell>
          <cell r="U175">
            <v>3.6999999999999998E-2</v>
          </cell>
          <cell r="V175">
            <v>2.1444999999999936E-2</v>
          </cell>
          <cell r="W175">
            <v>9.9119131642509615</v>
          </cell>
          <cell r="X175">
            <v>0</v>
          </cell>
          <cell r="Y175">
            <v>-1.7000000000000001E-2</v>
          </cell>
          <cell r="Z175">
            <v>3.7999999999999999E-2</v>
          </cell>
        </row>
        <row r="176">
          <cell r="A176"/>
          <cell r="B176" t="str">
            <v>Exo loi Perben - DOM (gestion)</v>
          </cell>
          <cell r="C176"/>
          <cell r="D176"/>
          <cell r="E176">
            <v>0</v>
          </cell>
          <cell r="F176">
            <v>0</v>
          </cell>
          <cell r="G176"/>
          <cell r="H176"/>
          <cell r="I176"/>
          <cell r="J176" t="str">
            <v/>
          </cell>
          <cell r="K176" t="str">
            <v/>
          </cell>
          <cell r="L176" t="str">
            <v/>
          </cell>
          <cell r="M176" t="str">
            <v/>
          </cell>
          <cell r="N176"/>
          <cell r="O176"/>
          <cell r="P176"/>
          <cell r="Q176"/>
          <cell r="R176"/>
          <cell r="S176"/>
          <cell r="T176"/>
          <cell r="U176"/>
          <cell r="V176"/>
          <cell r="W176"/>
          <cell r="X176"/>
          <cell r="Y176"/>
          <cell r="Z176"/>
        </row>
        <row r="177">
          <cell r="A177"/>
          <cell r="B177" t="str">
            <v>Exo secteur agricole</v>
          </cell>
          <cell r="C177" t="str">
            <v>756213</v>
          </cell>
          <cell r="D177"/>
          <cell r="E177">
            <v>0</v>
          </cell>
          <cell r="F177">
            <v>0</v>
          </cell>
          <cell r="G177">
            <v>445</v>
          </cell>
          <cell r="H177">
            <v>447.37308429000001</v>
          </cell>
          <cell r="I177">
            <v>0</v>
          </cell>
          <cell r="J177" t="str">
            <v/>
          </cell>
          <cell r="K177" t="str">
            <v/>
          </cell>
          <cell r="L177">
            <v>5.3327736853932776E-3</v>
          </cell>
          <cell r="M177">
            <v>-1</v>
          </cell>
          <cell r="N177">
            <v>0</v>
          </cell>
          <cell r="O177">
            <v>-2.1000000000000001E-2</v>
          </cell>
          <cell r="P177" t="e">
            <v>#DIV/0!</v>
          </cell>
          <cell r="Q177" t="e">
            <v>#DIV/0!</v>
          </cell>
          <cell r="R177">
            <v>0</v>
          </cell>
          <cell r="S177">
            <v>0</v>
          </cell>
          <cell r="T177">
            <v>-1.4999999999999999E-2</v>
          </cell>
          <cell r="U177" t="e">
            <v>#DIV/0!</v>
          </cell>
          <cell r="V177" t="e">
            <v>#DIV/0!</v>
          </cell>
          <cell r="W177">
            <v>0</v>
          </cell>
          <cell r="X177">
            <v>0</v>
          </cell>
          <cell r="Y177">
            <v>-1.7000000000000001E-2</v>
          </cell>
          <cell r="Z177" t="e">
            <v>#DIV/0!</v>
          </cell>
        </row>
        <row r="178">
          <cell r="A178"/>
          <cell r="B178" t="str">
            <v>Exo secteur agricole</v>
          </cell>
          <cell r="C178" t="str">
            <v>7562136</v>
          </cell>
          <cell r="D178"/>
          <cell r="E178">
            <v>0</v>
          </cell>
          <cell r="F178">
            <v>0</v>
          </cell>
          <cell r="G178">
            <v>445</v>
          </cell>
          <cell r="H178">
            <v>447.37308429000001</v>
          </cell>
          <cell r="I178">
            <v>0</v>
          </cell>
          <cell r="J178" t="str">
            <v/>
          </cell>
          <cell r="K178" t="str">
            <v/>
          </cell>
          <cell r="L178">
            <v>5.3327736853932776E-3</v>
          </cell>
          <cell r="M178">
            <v>-1</v>
          </cell>
          <cell r="N178"/>
          <cell r="O178"/>
          <cell r="P178"/>
          <cell r="Q178">
            <v>-1</v>
          </cell>
          <cell r="R178">
            <v>0</v>
          </cell>
          <cell r="S178"/>
          <cell r="T178"/>
          <cell r="U178"/>
          <cell r="V178">
            <v>0</v>
          </cell>
          <cell r="W178">
            <v>0</v>
          </cell>
          <cell r="X178"/>
          <cell r="Y178"/>
          <cell r="Z178"/>
        </row>
        <row r="179">
          <cell r="A179"/>
          <cell r="B179" t="str">
            <v>Autres (services à la personne)</v>
          </cell>
          <cell r="C179"/>
          <cell r="D179"/>
          <cell r="E179">
            <v>0</v>
          </cell>
          <cell r="F179">
            <v>0</v>
          </cell>
          <cell r="G179"/>
          <cell r="H179">
            <v>0</v>
          </cell>
          <cell r="I179">
            <v>0</v>
          </cell>
          <cell r="J179" t="str">
            <v/>
          </cell>
          <cell r="K179" t="str">
            <v/>
          </cell>
          <cell r="L179" t="str">
            <v/>
          </cell>
          <cell r="M179" t="str">
            <v/>
          </cell>
          <cell r="N179"/>
          <cell r="O179"/>
          <cell r="P179"/>
          <cell r="Q179"/>
          <cell r="R179"/>
          <cell r="S179"/>
          <cell r="T179"/>
          <cell r="U179"/>
          <cell r="V179"/>
          <cell r="W179"/>
          <cell r="X179"/>
          <cell r="Y179"/>
          <cell r="Z179"/>
        </row>
        <row r="180">
          <cell r="A180"/>
          <cell r="B180" t="str">
            <v>Créateurs ou repreneurs d'entreprises (art. L. 161-1-2 et L. 161-1-3 du CSS)</v>
          </cell>
          <cell r="C180">
            <v>756217</v>
          </cell>
          <cell r="D180"/>
          <cell r="E180">
            <v>1.4194999999999999E-2</v>
          </cell>
          <cell r="F180">
            <v>1.634E-3</v>
          </cell>
          <cell r="G180">
            <v>2.4629999999999999E-3</v>
          </cell>
          <cell r="H180">
            <v>1.1299999999999999E-2</v>
          </cell>
          <cell r="I180">
            <v>1.8279E-2</v>
          </cell>
          <cell r="J180">
            <v>-0.88488904543853464</v>
          </cell>
          <cell r="K180">
            <v>0.50734394124846993</v>
          </cell>
          <cell r="L180">
            <v>3.5879009338205439</v>
          </cell>
          <cell r="M180">
            <v>0.61761061946902662</v>
          </cell>
          <cell r="N180">
            <v>0</v>
          </cell>
          <cell r="O180">
            <v>-2.1000000000000001E-2</v>
          </cell>
          <cell r="P180">
            <v>6.6999999999999948E-2</v>
          </cell>
          <cell r="Q180">
            <v>4.4592999999999876E-2</v>
          </cell>
          <cell r="R180">
            <v>1.9094115446999998E-2</v>
          </cell>
          <cell r="S180">
            <v>0</v>
          </cell>
          <cell r="T180">
            <v>-1.4999999999999999E-2</v>
          </cell>
          <cell r="U180">
            <v>4.0000000000000036E-2</v>
          </cell>
          <cell r="V180">
            <v>2.4400000000000061E-2</v>
          </cell>
          <cell r="W180">
            <v>1.9560011863906799E-2</v>
          </cell>
          <cell r="X180">
            <v>0</v>
          </cell>
          <cell r="Y180">
            <v>-1.7000000000000001E-2</v>
          </cell>
          <cell r="Z180">
            <v>5.4999999999999938E-2</v>
          </cell>
        </row>
        <row r="181">
          <cell r="A181"/>
          <cell r="B181" t="str">
            <v>Créateurs ou repreneurs d'entreprises (technique)</v>
          </cell>
          <cell r="C181"/>
          <cell r="D181"/>
          <cell r="E181">
            <v>1.4194999999999999E-2</v>
          </cell>
          <cell r="F181">
            <v>1.634E-3</v>
          </cell>
          <cell r="G181">
            <v>2.4629999999999999E-3</v>
          </cell>
          <cell r="H181">
            <v>1.1299999999999999E-2</v>
          </cell>
          <cell r="I181">
            <v>1.8279E-2</v>
          </cell>
          <cell r="J181">
            <v>-0.88488904543853464</v>
          </cell>
          <cell r="K181">
            <v>0.50734394124846993</v>
          </cell>
          <cell r="L181">
            <v>3.5879009338205439</v>
          </cell>
          <cell r="M181">
            <v>0.61761061946902662</v>
          </cell>
          <cell r="N181">
            <v>0</v>
          </cell>
          <cell r="O181">
            <v>-2.1000000000000001E-2</v>
          </cell>
          <cell r="P181">
            <v>6.7000000000000004E-2</v>
          </cell>
          <cell r="Q181">
            <v>4.4592999999999883E-2</v>
          </cell>
          <cell r="R181">
            <v>1.9094115446999998E-2</v>
          </cell>
          <cell r="S181">
            <v>0</v>
          </cell>
          <cell r="T181">
            <v>-1.4999999999999999E-2</v>
          </cell>
          <cell r="U181">
            <v>0.04</v>
          </cell>
          <cell r="V181">
            <v>2.4399999999999977E-2</v>
          </cell>
          <cell r="W181">
            <v>1.9560011863906799E-2</v>
          </cell>
          <cell r="X181">
            <v>0</v>
          </cell>
          <cell r="Y181">
            <v>-1.7000000000000001E-2</v>
          </cell>
          <cell r="Z181">
            <v>5.5E-2</v>
          </cell>
        </row>
        <row r="182">
          <cell r="A182"/>
          <cell r="B182" t="str">
            <v>Créateurs ou repreneurs d'entreprises (gestion)</v>
          </cell>
          <cell r="C182"/>
          <cell r="D182"/>
          <cell r="E182">
            <v>0</v>
          </cell>
          <cell r="F182">
            <v>0</v>
          </cell>
          <cell r="G182"/>
          <cell r="H182"/>
          <cell r="I182"/>
          <cell r="J182" t="str">
            <v/>
          </cell>
          <cell r="K182" t="str">
            <v/>
          </cell>
          <cell r="L182" t="str">
            <v/>
          </cell>
          <cell r="M182" t="str">
            <v/>
          </cell>
          <cell r="N182"/>
          <cell r="O182"/>
          <cell r="P182"/>
          <cell r="Q182"/>
          <cell r="R182"/>
          <cell r="S182"/>
          <cell r="T182"/>
          <cell r="U182"/>
          <cell r="V182"/>
          <cell r="W182"/>
          <cell r="X182"/>
          <cell r="Y182"/>
          <cell r="Z182"/>
        </row>
        <row r="183">
          <cell r="A183"/>
          <cell r="B183" t="str">
            <v>Remboursement de cotisations par entité publique autre que Etat</v>
          </cell>
          <cell r="C183">
            <v>756411</v>
          </cell>
          <cell r="D183"/>
          <cell r="E183"/>
          <cell r="F183"/>
          <cell r="G183">
            <v>5.8217780000000001</v>
          </cell>
          <cell r="H183">
            <v>0</v>
          </cell>
          <cell r="I183">
            <v>0</v>
          </cell>
          <cell r="J183"/>
          <cell r="K183"/>
          <cell r="L183"/>
          <cell r="M183"/>
          <cell r="N183"/>
          <cell r="O183"/>
          <cell r="P183"/>
          <cell r="Q183"/>
          <cell r="R183"/>
          <cell r="S183"/>
          <cell r="T183"/>
          <cell r="U183"/>
          <cell r="V183"/>
          <cell r="W183"/>
          <cell r="X183"/>
          <cell r="Y183"/>
          <cell r="Z183"/>
        </row>
        <row r="184">
          <cell r="A184"/>
          <cell r="B184" t="str">
            <v>Contribution sociale généralisée</v>
          </cell>
          <cell r="C184"/>
          <cell r="D184"/>
          <cell r="E184">
            <v>1227.9530569999999</v>
          </cell>
          <cell r="F184">
            <v>1248.8282589999999</v>
          </cell>
          <cell r="G184">
            <v>814.67007990000002</v>
          </cell>
          <cell r="H184">
            <v>525.87229711999998</v>
          </cell>
          <cell r="I184">
            <v>687.60396918000004</v>
          </cell>
          <cell r="J184">
            <v>1.700000002524522E-2</v>
          </cell>
          <cell r="K184">
            <v>-0.34765243016493902</v>
          </cell>
          <cell r="L184">
            <v>-0.35449661145705719</v>
          </cell>
          <cell r="M184">
            <v>0.30754932888791087</v>
          </cell>
          <cell r="N184"/>
          <cell r="O184"/>
          <cell r="P184"/>
          <cell r="Q184">
            <v>-0.20824445846936426</v>
          </cell>
          <cell r="R184">
            <v>544.41425297672549</v>
          </cell>
          <cell r="S184"/>
          <cell r="T184"/>
          <cell r="U184"/>
          <cell r="V184">
            <v>1.0928141344854012E-2</v>
          </cell>
          <cell r="W184">
            <v>550.36368888340826</v>
          </cell>
          <cell r="X184"/>
          <cell r="Y184"/>
          <cell r="Z184"/>
        </row>
        <row r="185">
          <cell r="A185"/>
          <cell r="B185" t="str">
            <v>CSG affectée</v>
          </cell>
          <cell r="C185" t="str">
            <v>756511</v>
          </cell>
          <cell r="D185"/>
          <cell r="E185">
            <v>1227.9530569999999</v>
          </cell>
          <cell r="F185">
            <v>1248.8282589999999</v>
          </cell>
          <cell r="G185">
            <v>814.67007990000002</v>
          </cell>
          <cell r="H185">
            <v>525.87229711999998</v>
          </cell>
          <cell r="I185">
            <v>687.60396918000004</v>
          </cell>
          <cell r="J185">
            <v>1.700000002524522E-2</v>
          </cell>
          <cell r="K185">
            <v>-0.34765243016493902</v>
          </cell>
          <cell r="L185">
            <v>-0.35449661145705719</v>
          </cell>
          <cell r="M185">
            <v>0.30754932888791087</v>
          </cell>
          <cell r="N185"/>
          <cell r="O185"/>
          <cell r="P185"/>
          <cell r="Q185">
            <v>-0.20824445846936426</v>
          </cell>
          <cell r="R185">
            <v>544.41425297672549</v>
          </cell>
          <cell r="S185"/>
          <cell r="T185"/>
          <cell r="U185"/>
          <cell r="V185">
            <v>1.0928141344854012E-2</v>
          </cell>
          <cell r="W185">
            <v>550.36368888340826</v>
          </cell>
          <cell r="X185"/>
          <cell r="Y185"/>
          <cell r="Z185"/>
        </row>
        <row r="186">
          <cell r="A186"/>
          <cell r="B186" t="str">
            <v>CSG MSA</v>
          </cell>
          <cell r="C186"/>
          <cell r="D186"/>
          <cell r="E186">
            <v>1227.9530569999999</v>
          </cell>
          <cell r="F186">
            <v>1248.8282589999999</v>
          </cell>
          <cell r="G186">
            <v>814.67007990000002</v>
          </cell>
          <cell r="H186">
            <v>525.87229711999998</v>
          </cell>
          <cell r="I186">
            <v>687.60396918000004</v>
          </cell>
          <cell r="J186">
            <v>1.700000002524522E-2</v>
          </cell>
          <cell r="K186">
            <v>-0.34765243016493902</v>
          </cell>
          <cell r="L186">
            <v>-0.35449661145705719</v>
          </cell>
          <cell r="M186">
            <v>0.30754932888791087</v>
          </cell>
          <cell r="N186">
            <v>0</v>
          </cell>
          <cell r="O186">
            <v>-2.1000000000000001E-2</v>
          </cell>
          <cell r="P186">
            <v>4.2000000000000003E-2</v>
          </cell>
          <cell r="Q186">
            <v>-0.20824445846936426</v>
          </cell>
          <cell r="R186">
            <v>544.41425297672549</v>
          </cell>
          <cell r="S186">
            <v>0</v>
          </cell>
          <cell r="T186">
            <v>-1.4999999999999999E-2</v>
          </cell>
          <cell r="U186">
            <v>2.7E-2</v>
          </cell>
          <cell r="V186">
            <v>1.0928141344854012E-2</v>
          </cell>
          <cell r="W186">
            <v>550.36368888340826</v>
          </cell>
          <cell r="X186">
            <v>0</v>
          </cell>
          <cell r="Y186">
            <v>-1.7000000000000001E-2</v>
          </cell>
          <cell r="Z186">
            <v>3.7999999999999999E-2</v>
          </cell>
        </row>
        <row r="187">
          <cell r="A187"/>
          <cell r="B187" t="str">
            <v>CSG APRIA</v>
          </cell>
          <cell r="C187"/>
          <cell r="D187"/>
          <cell r="E187">
            <v>0</v>
          </cell>
          <cell r="F187">
            <v>0</v>
          </cell>
          <cell r="G187"/>
          <cell r="H187"/>
          <cell r="I187"/>
          <cell r="J187" t="str">
            <v/>
          </cell>
          <cell r="K187" t="str">
            <v/>
          </cell>
          <cell r="L187" t="str">
            <v/>
          </cell>
          <cell r="M187" t="str">
            <v/>
          </cell>
          <cell r="N187"/>
          <cell r="O187"/>
          <cell r="P187"/>
          <cell r="Q187"/>
          <cell r="R187"/>
          <cell r="S187"/>
          <cell r="T187"/>
          <cell r="U187"/>
          <cell r="V187"/>
          <cell r="W187"/>
          <cell r="X187"/>
          <cell r="Y187"/>
          <cell r="Z187"/>
        </row>
        <row r="188">
          <cell r="A188"/>
          <cell r="B188" t="str">
            <v>Pénalités et majorations sur CSG recouvrée (technique)</v>
          </cell>
          <cell r="C188" t="str">
            <v>7565131,2</v>
          </cell>
          <cell r="D188"/>
          <cell r="E188"/>
          <cell r="F188"/>
          <cell r="G188"/>
          <cell r="H188"/>
          <cell r="I188"/>
          <cell r="J188"/>
          <cell r="K188"/>
          <cell r="L188"/>
          <cell r="M188"/>
          <cell r="N188"/>
          <cell r="O188"/>
          <cell r="P188"/>
          <cell r="Q188">
            <v>4.4592999999999883E-2</v>
          </cell>
          <cell r="R188">
            <v>0</v>
          </cell>
          <cell r="S188"/>
          <cell r="T188"/>
          <cell r="U188"/>
          <cell r="V188">
            <v>3.7566805438067855E-2</v>
          </cell>
          <cell r="W188">
            <v>0</v>
          </cell>
          <cell r="X188"/>
          <cell r="Y188"/>
          <cell r="Z188"/>
        </row>
        <row r="189">
          <cell r="A189"/>
          <cell r="B189" t="str">
            <v>Pénalités et majorations sur CSG recouvrée (gestion)</v>
          </cell>
          <cell r="C189" t="str">
            <v>7565131,2</v>
          </cell>
          <cell r="D189"/>
          <cell r="E189">
            <v>0</v>
          </cell>
          <cell r="F189">
            <v>0</v>
          </cell>
          <cell r="G189">
            <v>0</v>
          </cell>
          <cell r="H189">
            <v>0</v>
          </cell>
          <cell r="I189">
            <v>0</v>
          </cell>
          <cell r="J189" t="str">
            <v/>
          </cell>
          <cell r="K189" t="str">
            <v/>
          </cell>
          <cell r="L189" t="str">
            <v/>
          </cell>
          <cell r="M189" t="str">
            <v/>
          </cell>
          <cell r="N189"/>
          <cell r="O189"/>
          <cell r="P189"/>
          <cell r="Q189">
            <v>4.4592999999999883E-2</v>
          </cell>
          <cell r="R189">
            <v>0</v>
          </cell>
          <cell r="S189"/>
          <cell r="T189"/>
          <cell r="U189"/>
          <cell r="V189"/>
          <cell r="W189">
            <v>0</v>
          </cell>
          <cell r="X189"/>
          <cell r="Y189"/>
          <cell r="Z189"/>
        </row>
        <row r="190">
          <cell r="A190"/>
          <cell r="B190"/>
          <cell r="C190"/>
          <cell r="D190"/>
          <cell r="E190"/>
          <cell r="F190"/>
          <cell r="G190"/>
          <cell r="H190"/>
          <cell r="I190"/>
          <cell r="J190"/>
          <cell r="K190"/>
          <cell r="L190"/>
          <cell r="M190"/>
          <cell r="N190"/>
          <cell r="O190"/>
          <cell r="P190"/>
          <cell r="Q190"/>
          <cell r="R190"/>
          <cell r="S190"/>
          <cell r="T190"/>
          <cell r="U190"/>
          <cell r="V190"/>
          <cell r="W190"/>
          <cell r="X190"/>
          <cell r="Y190"/>
          <cell r="Z190"/>
        </row>
        <row r="191">
          <cell r="A191"/>
          <cell r="B191" t="str">
            <v>Impôts et taxes affectés</v>
          </cell>
          <cell r="C191"/>
          <cell r="D191"/>
          <cell r="E191">
            <v>5164.8480201399998</v>
          </cell>
          <cell r="F191">
            <v>5207.3040289400005</v>
          </cell>
          <cell r="G191">
            <v>4916.3675187899998</v>
          </cell>
          <cell r="H191">
            <v>1568.8665011200003</v>
          </cell>
          <cell r="I191">
            <v>1635.8345015300001</v>
          </cell>
          <cell r="J191">
            <v>8.2201854990594514E-3</v>
          </cell>
          <cell r="K191">
            <v>-5.5870851506479788E-2</v>
          </cell>
          <cell r="L191">
            <v>-0.68088909237889439</v>
          </cell>
          <cell r="M191">
            <v>4.2685595212971883E-2</v>
          </cell>
          <cell r="N191"/>
          <cell r="O191"/>
          <cell r="P191"/>
          <cell r="Q191">
            <v>-2.1522137078386457E-2</v>
          </cell>
          <cell r="R191">
            <v>1600.6278471505175</v>
          </cell>
          <cell r="S191"/>
          <cell r="T191"/>
          <cell r="U191"/>
          <cell r="V191">
            <v>1.2432912553455567E-2</v>
          </cell>
          <cell r="W191">
            <v>1620.5283132047657</v>
          </cell>
          <cell r="X191"/>
          <cell r="Y191"/>
          <cell r="Z191"/>
        </row>
        <row r="192">
          <cell r="A192"/>
          <cell r="B192" t="str">
            <v>Taxe sur les produits intermédiaires - CGI 402 (technique)</v>
          </cell>
          <cell r="C192" t="str">
            <v>75661111</v>
          </cell>
          <cell r="D192"/>
          <cell r="E192">
            <v>0</v>
          </cell>
          <cell r="F192">
            <v>0</v>
          </cell>
          <cell r="G192">
            <v>0</v>
          </cell>
          <cell r="H192">
            <v>0</v>
          </cell>
          <cell r="I192">
            <v>0</v>
          </cell>
          <cell r="J192" t="str">
            <v/>
          </cell>
          <cell r="K192" t="str">
            <v/>
          </cell>
          <cell r="L192" t="str">
            <v/>
          </cell>
          <cell r="M192" t="str">
            <v/>
          </cell>
          <cell r="N192"/>
          <cell r="O192"/>
          <cell r="P192"/>
          <cell r="Q192"/>
          <cell r="R192">
            <v>0</v>
          </cell>
          <cell r="S192"/>
          <cell r="T192"/>
          <cell r="U192"/>
          <cell r="V192"/>
          <cell r="W192">
            <v>0</v>
          </cell>
          <cell r="X192"/>
          <cell r="Y192"/>
          <cell r="Z192"/>
        </row>
        <row r="193">
          <cell r="A193"/>
          <cell r="B193" t="str">
            <v>Taxe sur les vins, cidres hydromel - CGI 438 (technique)</v>
          </cell>
          <cell r="C193" t="str">
            <v>75661112</v>
          </cell>
          <cell r="D193"/>
          <cell r="E193">
            <v>0</v>
          </cell>
          <cell r="F193">
            <v>0</v>
          </cell>
          <cell r="G193">
            <v>0</v>
          </cell>
          <cell r="H193">
            <v>0</v>
          </cell>
          <cell r="I193">
            <v>0</v>
          </cell>
          <cell r="J193" t="str">
            <v/>
          </cell>
          <cell r="K193" t="str">
            <v/>
          </cell>
          <cell r="L193" t="str">
            <v/>
          </cell>
          <cell r="M193" t="str">
            <v/>
          </cell>
          <cell r="N193"/>
          <cell r="O193"/>
          <cell r="P193"/>
          <cell r="Q193"/>
          <cell r="R193">
            <v>0</v>
          </cell>
          <cell r="S193"/>
          <cell r="T193"/>
          <cell r="U193"/>
          <cell r="V193"/>
          <cell r="W193">
            <v>0</v>
          </cell>
          <cell r="X193"/>
          <cell r="Y193"/>
          <cell r="Z193"/>
        </row>
        <row r="194">
          <cell r="A194"/>
          <cell r="B194" t="str">
            <v>Taxe sur les bières et boissons non alcoolisée - CGI 520 A (technique)</v>
          </cell>
          <cell r="C194" t="str">
            <v>75661113</v>
          </cell>
          <cell r="D194"/>
          <cell r="E194">
            <v>0</v>
          </cell>
          <cell r="F194">
            <v>0</v>
          </cell>
          <cell r="G194">
            <v>0</v>
          </cell>
          <cell r="H194">
            <v>0</v>
          </cell>
          <cell r="I194">
            <v>0</v>
          </cell>
          <cell r="J194" t="str">
            <v/>
          </cell>
          <cell r="K194" t="str">
            <v/>
          </cell>
          <cell r="L194" t="str">
            <v/>
          </cell>
          <cell r="M194" t="str">
            <v/>
          </cell>
          <cell r="N194"/>
          <cell r="O194"/>
          <cell r="P194"/>
          <cell r="Q194"/>
          <cell r="R194">
            <v>0</v>
          </cell>
          <cell r="S194"/>
          <cell r="T194"/>
          <cell r="U194"/>
          <cell r="V194"/>
          <cell r="W194">
            <v>0</v>
          </cell>
          <cell r="X194"/>
          <cell r="Y194"/>
          <cell r="Z194"/>
        </row>
        <row r="195">
          <cell r="A195"/>
          <cell r="B195" t="str">
            <v>Droit de consommation sur les alcools (CGI 403)</v>
          </cell>
          <cell r="C195" t="str">
            <v>75661114</v>
          </cell>
          <cell r="D195"/>
          <cell r="E195">
            <v>1281.7748473300001</v>
          </cell>
          <cell r="F195">
            <v>1285.45784637</v>
          </cell>
          <cell r="G195">
            <v>1288.3515732999999</v>
          </cell>
          <cell r="H195">
            <v>1221.2878596</v>
          </cell>
          <cell r="I195">
            <v>1222.41141943</v>
          </cell>
          <cell r="J195">
            <v>2.8733588021888409E-3</v>
          </cell>
          <cell r="K195">
            <v>2.2511254944466226E-3</v>
          </cell>
          <cell r="L195">
            <v>-5.205389203524783E-2</v>
          </cell>
          <cell r="M195">
            <v>9.1997952912425431E-4</v>
          </cell>
          <cell r="N195"/>
          <cell r="O195"/>
          <cell r="P195"/>
          <cell r="Q195">
            <v>-7.1522909560815431E-2</v>
          </cell>
          <cell r="R195">
            <v>1134.9809980320001</v>
          </cell>
          <cell r="S195"/>
          <cell r="T195"/>
          <cell r="U195"/>
          <cell r="V195">
            <v>1.0969449259450054E-2</v>
          </cell>
          <cell r="W195">
            <v>1147.4311145003521</v>
          </cell>
          <cell r="X195"/>
          <cell r="Y195"/>
          <cell r="Z195"/>
        </row>
        <row r="196">
          <cell r="A196"/>
          <cell r="B196" t="str">
            <v>Cotisations sur les boissons alcooliques - CSS 245-7 (technique)</v>
          </cell>
          <cell r="C196" t="str">
            <v>75661115</v>
          </cell>
          <cell r="D196"/>
          <cell r="E196">
            <v>0</v>
          </cell>
          <cell r="F196">
            <v>0</v>
          </cell>
          <cell r="G196">
            <v>0</v>
          </cell>
          <cell r="H196">
            <v>0</v>
          </cell>
          <cell r="I196">
            <v>0</v>
          </cell>
          <cell r="J196" t="str">
            <v/>
          </cell>
          <cell r="K196" t="str">
            <v/>
          </cell>
          <cell r="L196" t="str">
            <v/>
          </cell>
          <cell r="M196" t="str">
            <v/>
          </cell>
          <cell r="N196"/>
          <cell r="O196"/>
          <cell r="P196"/>
          <cell r="Q196"/>
          <cell r="R196">
            <v>0</v>
          </cell>
          <cell r="S196"/>
          <cell r="T196"/>
          <cell r="U196"/>
          <cell r="V196"/>
          <cell r="W196">
            <v>0</v>
          </cell>
          <cell r="X196"/>
          <cell r="Y196"/>
          <cell r="Z196"/>
        </row>
        <row r="197">
          <cell r="A197"/>
          <cell r="B197" t="str">
            <v xml:space="preserve">Contribution sur les boissons sucrées art. 519 C du CGI </v>
          </cell>
          <cell r="C197" t="str">
            <v>756611181</v>
          </cell>
          <cell r="D197"/>
          <cell r="E197">
            <v>367.06923087000001</v>
          </cell>
          <cell r="F197">
            <v>378.40264400000001</v>
          </cell>
          <cell r="G197">
            <v>374.71409503000001</v>
          </cell>
          <cell r="H197">
            <v>375.29673971</v>
          </cell>
          <cell r="I197">
            <v>419.25488644000001</v>
          </cell>
          <cell r="J197">
            <v>3.0875410350081345E-2</v>
          </cell>
          <cell r="K197">
            <v>-9.7476828676704465E-3</v>
          </cell>
          <cell r="L197">
            <v>1.5549046265615923E-3</v>
          </cell>
          <cell r="M197">
            <v>0.11712903971392725</v>
          </cell>
          <cell r="N197"/>
          <cell r="O197"/>
          <cell r="P197"/>
          <cell r="Q197">
            <v>0.1106533619022151</v>
          </cell>
          <cell r="R197">
            <v>465.64684911851742</v>
          </cell>
          <cell r="S197"/>
          <cell r="T197"/>
          <cell r="U197"/>
          <cell r="V197">
            <v>1.5999999999999993E-2</v>
          </cell>
          <cell r="W197">
            <v>473.0971987044137</v>
          </cell>
          <cell r="X197"/>
          <cell r="Y197"/>
          <cell r="Z197"/>
        </row>
        <row r="198">
          <cell r="A198"/>
          <cell r="B198" t="str">
            <v xml:space="preserve">Contribution sur les boissons contenant des édulcorants art. 520 C du CGI </v>
          </cell>
          <cell r="C198" t="str">
            <v>756611182</v>
          </cell>
          <cell r="D198"/>
          <cell r="E198">
            <v>0</v>
          </cell>
          <cell r="F198">
            <v>0</v>
          </cell>
          <cell r="G198">
            <v>0</v>
          </cell>
          <cell r="H198">
            <v>0</v>
          </cell>
          <cell r="I198">
            <v>0</v>
          </cell>
          <cell r="J198"/>
          <cell r="K198"/>
          <cell r="L198"/>
          <cell r="M198"/>
          <cell r="N198"/>
          <cell r="O198"/>
          <cell r="P198"/>
          <cell r="Q198" t="e">
            <v>#DIV/0!</v>
          </cell>
          <cell r="R198"/>
          <cell r="S198"/>
          <cell r="T198"/>
          <cell r="U198"/>
          <cell r="V198" t="str">
            <v/>
          </cell>
          <cell r="W198"/>
          <cell r="X198"/>
          <cell r="Y198"/>
          <cell r="Z198"/>
        </row>
        <row r="199">
          <cell r="A199"/>
          <cell r="B199" t="str">
            <v>Tabacs - droit de consommation - CGI 575 A (technique)</v>
          </cell>
          <cell r="C199">
            <v>75661121</v>
          </cell>
          <cell r="D199"/>
          <cell r="E199">
            <v>1961.9617514700001</v>
          </cell>
          <cell r="F199">
            <v>1988.7327209</v>
          </cell>
          <cell r="G199">
            <v>1956.68651834</v>
          </cell>
          <cell r="H199">
            <v>0</v>
          </cell>
          <cell r="I199">
            <v>0</v>
          </cell>
          <cell r="J199">
            <v>1.3645000678500368E-2</v>
          </cell>
          <cell r="K199">
            <v>-1.6113881077743565E-2</v>
          </cell>
          <cell r="L199">
            <v>-1</v>
          </cell>
          <cell r="M199" t="str">
            <v/>
          </cell>
          <cell r="N199"/>
          <cell r="O199"/>
          <cell r="P199"/>
          <cell r="Q199" t="e">
            <v>#DIV/0!</v>
          </cell>
          <cell r="R199">
            <v>0</v>
          </cell>
          <cell r="S199"/>
          <cell r="T199"/>
          <cell r="U199"/>
          <cell r="V199" t="e">
            <v>#DIV/0!</v>
          </cell>
          <cell r="W199">
            <v>0</v>
          </cell>
          <cell r="X199"/>
          <cell r="Y199"/>
          <cell r="Z199"/>
        </row>
        <row r="200">
          <cell r="A200"/>
          <cell r="B200" t="str">
            <v>Taxes produits alimentaires (technique)</v>
          </cell>
          <cell r="C200"/>
          <cell r="D200"/>
          <cell r="E200">
            <v>187.25825671000001</v>
          </cell>
          <cell r="F200">
            <v>188.78498023999998</v>
          </cell>
          <cell r="G200">
            <v>194.16303461999999</v>
          </cell>
          <cell r="H200">
            <v>-21.10691366</v>
          </cell>
          <cell r="I200">
            <v>0</v>
          </cell>
          <cell r="J200">
            <v>8.1530371841726079E-3</v>
          </cell>
          <cell r="K200">
            <v>2.8487723828256654E-2</v>
          </cell>
          <cell r="L200">
            <v>-1.1087071681863065</v>
          </cell>
          <cell r="M200">
            <v>-1</v>
          </cell>
          <cell r="N200"/>
          <cell r="O200"/>
          <cell r="P200"/>
          <cell r="Q200" t="e">
            <v>#DIV/0!</v>
          </cell>
          <cell r="R200">
            <v>0</v>
          </cell>
          <cell r="S200"/>
          <cell r="T200"/>
          <cell r="U200"/>
          <cell r="V200" t="e">
            <v>#DIV/0!</v>
          </cell>
          <cell r="W200">
            <v>0</v>
          </cell>
          <cell r="X200"/>
          <cell r="Y200"/>
          <cell r="Z200"/>
        </row>
        <row r="201">
          <cell r="A201"/>
          <cell r="B201" t="str">
            <v>Produits alimentaires farines - CGI 1618 septies (technique)</v>
          </cell>
          <cell r="C201" t="str">
            <v>75661171</v>
          </cell>
          <cell r="D201"/>
          <cell r="E201">
            <v>62.895918950000002</v>
          </cell>
          <cell r="F201">
            <v>62.381242299999997</v>
          </cell>
          <cell r="G201">
            <v>61.271433379999998</v>
          </cell>
          <cell r="H201">
            <v>-6.5977199999999998</v>
          </cell>
          <cell r="I201">
            <v>0</v>
          </cell>
          <cell r="J201">
            <v>-8.1829895896608964E-3</v>
          </cell>
          <cell r="K201">
            <v>-1.7790747331750383E-2</v>
          </cell>
          <cell r="L201">
            <v>-1.107680196725308</v>
          </cell>
          <cell r="M201">
            <v>-1</v>
          </cell>
          <cell r="N201"/>
          <cell r="O201"/>
          <cell r="P201"/>
          <cell r="Q201" t="e">
            <v>#DIV/0!</v>
          </cell>
          <cell r="R201">
            <v>0</v>
          </cell>
          <cell r="S201"/>
          <cell r="T201"/>
          <cell r="U201"/>
          <cell r="V201" t="e">
            <v>#DIV/0!</v>
          </cell>
          <cell r="W201">
            <v>0</v>
          </cell>
          <cell r="X201"/>
          <cell r="Y201"/>
          <cell r="Z201"/>
        </row>
        <row r="202">
          <cell r="A202"/>
          <cell r="B202" t="str">
            <v>Produits alimentaires corps gras CGI 1609 vivies (technique)</v>
          </cell>
          <cell r="C202" t="str">
            <v>75661172</v>
          </cell>
          <cell r="D202"/>
          <cell r="E202">
            <v>124.36233776</v>
          </cell>
          <cell r="F202">
            <v>126.40373794</v>
          </cell>
          <cell r="G202">
            <v>132.89160124</v>
          </cell>
          <cell r="H202">
            <v>-14.509193659999999</v>
          </cell>
          <cell r="I202">
            <v>0</v>
          </cell>
          <cell r="J202">
            <v>1.6414938933840096E-2</v>
          </cell>
          <cell r="K202">
            <v>5.1326514593101606E-2</v>
          </cell>
          <cell r="L202">
            <v>-1.1091806669843389</v>
          </cell>
          <cell r="M202">
            <v>-1</v>
          </cell>
          <cell r="N202"/>
          <cell r="O202"/>
          <cell r="P202"/>
          <cell r="Q202" t="e">
            <v>#DIV/0!</v>
          </cell>
          <cell r="R202">
            <v>0</v>
          </cell>
          <cell r="S202"/>
          <cell r="T202"/>
          <cell r="U202"/>
          <cell r="V202" t="e">
            <v>#DIV/0!</v>
          </cell>
          <cell r="W202">
            <v>0</v>
          </cell>
          <cell r="X202"/>
          <cell r="Y202"/>
          <cell r="Z202"/>
        </row>
        <row r="203">
          <cell r="A203"/>
          <cell r="B203" t="str">
            <v>Contribution Sociale de Solidarité des Sociétés (technique)</v>
          </cell>
          <cell r="C203" t="str">
            <v>7566121</v>
          </cell>
          <cell r="D203"/>
          <cell r="E203">
            <v>1367.6925635299999</v>
          </cell>
          <cell r="F203">
            <v>1365.9102122899999</v>
          </cell>
          <cell r="G203">
            <v>1102.44279218</v>
          </cell>
          <cell r="H203">
            <v>-6.6111845300000001</v>
          </cell>
          <cell r="I203">
            <v>-5.8318043399999997</v>
          </cell>
          <cell r="J203">
            <v>-1.303181202798819E-3</v>
          </cell>
          <cell r="K203">
            <v>-0.19288780312161724</v>
          </cell>
          <cell r="L203">
            <v>-1.005996850427882</v>
          </cell>
          <cell r="M203">
            <v>-0.11788813131192397</v>
          </cell>
          <cell r="N203"/>
          <cell r="O203"/>
          <cell r="P203"/>
          <cell r="Q203">
            <v>-1</v>
          </cell>
          <cell r="R203">
            <v>0</v>
          </cell>
          <cell r="S203"/>
          <cell r="T203"/>
          <cell r="U203"/>
          <cell r="V203" t="e">
            <v>#DIV/0!</v>
          </cell>
          <cell r="W203">
            <v>0</v>
          </cell>
          <cell r="X203"/>
          <cell r="Y203"/>
          <cell r="Z203"/>
        </row>
        <row r="204">
          <cell r="B204" t="str">
            <v>Taxe sur les véhicules de sociètés - CGI 1010 (technique)</v>
          </cell>
          <cell r="C204">
            <v>7566124</v>
          </cell>
          <cell r="D204"/>
          <cell r="E204">
            <v>-0.89983453000000002</v>
          </cell>
          <cell r="F204">
            <v>0</v>
          </cell>
          <cell r="G204">
            <v>0</v>
          </cell>
          <cell r="H204">
            <v>0</v>
          </cell>
          <cell r="I204">
            <v>0</v>
          </cell>
          <cell r="J204">
            <v>-1</v>
          </cell>
          <cell r="K204" t="str">
            <v/>
          </cell>
          <cell r="L204" t="str">
            <v/>
          </cell>
          <cell r="M204" t="str">
            <v/>
          </cell>
          <cell r="N204"/>
          <cell r="O204"/>
          <cell r="P204"/>
          <cell r="Q204" t="e">
            <v>#DIV/0!</v>
          </cell>
          <cell r="R204"/>
          <cell r="S204"/>
          <cell r="T204"/>
          <cell r="U204"/>
          <cell r="V204" t="str">
            <v/>
          </cell>
          <cell r="W204"/>
          <cell r="X204"/>
          <cell r="Y204"/>
          <cell r="Z204"/>
        </row>
        <row r="205">
          <cell r="A205"/>
          <cell r="B205" t="str">
            <v xml:space="preserve">Contribution grosiste répartiteurs - L138-1 (technique)  </v>
          </cell>
          <cell r="C205" t="str">
            <v>75661311</v>
          </cell>
          <cell r="D205"/>
          <cell r="E205">
            <v>-8.7952399999999993E-3</v>
          </cell>
          <cell r="F205">
            <v>1.5625139999999999E-2</v>
          </cell>
          <cell r="G205">
            <v>9.5053199999999994E-3</v>
          </cell>
          <cell r="H205">
            <v>0</v>
          </cell>
          <cell r="I205">
            <v>0</v>
          </cell>
          <cell r="J205">
            <v>-2.7765450402717833</v>
          </cell>
          <cell r="K205">
            <v>-0.39166497068186268</v>
          </cell>
          <cell r="L205">
            <v>-1</v>
          </cell>
          <cell r="M205" t="str">
            <v/>
          </cell>
          <cell r="N205"/>
          <cell r="O205"/>
          <cell r="P205"/>
          <cell r="Q205" t="e">
            <v>#DIV/0!</v>
          </cell>
          <cell r="R205"/>
          <cell r="S205"/>
          <cell r="T205"/>
          <cell r="U205"/>
          <cell r="V205"/>
          <cell r="W205"/>
          <cell r="X205"/>
          <cell r="Y205"/>
          <cell r="Z205"/>
        </row>
        <row r="206">
          <cell r="A206"/>
          <cell r="B206" t="str">
            <v>Autres impôts et taxes affectés</v>
          </cell>
          <cell r="C206" t="str">
            <v>7567+7567</v>
          </cell>
          <cell r="D206"/>
          <cell r="E206">
            <v>0</v>
          </cell>
          <cell r="F206">
            <v>0</v>
          </cell>
          <cell r="G206">
            <v>0</v>
          </cell>
          <cell r="H206">
            <v>0</v>
          </cell>
          <cell r="I206">
            <v>0</v>
          </cell>
          <cell r="J206" t="str">
            <v/>
          </cell>
          <cell r="K206" t="str">
            <v/>
          </cell>
          <cell r="L206" t="str">
            <v/>
          </cell>
          <cell r="M206" t="str">
            <v/>
          </cell>
          <cell r="N206"/>
          <cell r="O206"/>
          <cell r="P206"/>
          <cell r="Q206" t="e">
            <v>#DIV/0!</v>
          </cell>
          <cell r="R206">
            <v>0</v>
          </cell>
          <cell r="S206"/>
          <cell r="T206"/>
          <cell r="U206"/>
          <cell r="V206" t="e">
            <v>#DIV/0!</v>
          </cell>
          <cell r="W206">
            <v>0</v>
          </cell>
          <cell r="X206"/>
          <cell r="Y206"/>
          <cell r="Z206"/>
        </row>
        <row r="207">
          <cell r="A207"/>
          <cell r="B207" t="str">
            <v>Autres impôts et taxes affectés (technique)</v>
          </cell>
          <cell r="C207"/>
          <cell r="D207"/>
          <cell r="E207">
            <v>0</v>
          </cell>
          <cell r="F207">
            <v>0</v>
          </cell>
          <cell r="G207">
            <v>0</v>
          </cell>
          <cell r="H207">
            <v>0</v>
          </cell>
          <cell r="I207">
            <v>0</v>
          </cell>
          <cell r="J207" t="str">
            <v/>
          </cell>
          <cell r="K207" t="str">
            <v/>
          </cell>
          <cell r="L207" t="str">
            <v/>
          </cell>
          <cell r="M207" t="str">
            <v/>
          </cell>
          <cell r="N207"/>
          <cell r="O207"/>
          <cell r="P207"/>
          <cell r="Q207"/>
          <cell r="R207"/>
          <cell r="S207"/>
          <cell r="T207"/>
          <cell r="U207"/>
          <cell r="V207"/>
          <cell r="W207"/>
          <cell r="X207"/>
          <cell r="Y207"/>
          <cell r="Z207"/>
        </row>
        <row r="208">
          <cell r="A208"/>
          <cell r="B208" t="str">
            <v>Autres impôts et taxes affectés (gestion)</v>
          </cell>
          <cell r="C208"/>
          <cell r="D208"/>
          <cell r="E208">
            <v>0</v>
          </cell>
          <cell r="F208">
            <v>0</v>
          </cell>
          <cell r="G208">
            <v>0</v>
          </cell>
          <cell r="H208">
            <v>0</v>
          </cell>
          <cell r="I208">
            <v>0</v>
          </cell>
          <cell r="J208" t="str">
            <v/>
          </cell>
          <cell r="K208" t="str">
            <v/>
          </cell>
          <cell r="L208" t="str">
            <v/>
          </cell>
          <cell r="M208" t="str">
            <v/>
          </cell>
          <cell r="N208"/>
          <cell r="O208"/>
          <cell r="P208"/>
          <cell r="Q208"/>
          <cell r="R208"/>
          <cell r="S208"/>
          <cell r="T208"/>
          <cell r="U208"/>
          <cell r="V208"/>
          <cell r="W208"/>
          <cell r="X208"/>
          <cell r="Y208"/>
          <cell r="Z208"/>
        </row>
        <row r="209">
          <cell r="A209"/>
          <cell r="B209"/>
          <cell r="C209"/>
          <cell r="D209"/>
          <cell r="E209"/>
          <cell r="F209"/>
          <cell r="G209"/>
          <cell r="H209"/>
          <cell r="I209"/>
          <cell r="J209"/>
          <cell r="K209"/>
          <cell r="L209"/>
          <cell r="M209"/>
          <cell r="N209"/>
          <cell r="O209"/>
          <cell r="P209"/>
          <cell r="Q209"/>
          <cell r="R209"/>
          <cell r="S209"/>
          <cell r="T209"/>
          <cell r="U209"/>
          <cell r="V209"/>
          <cell r="W209"/>
          <cell r="X209"/>
          <cell r="Y209"/>
          <cell r="Z209"/>
        </row>
        <row r="210">
          <cell r="A210"/>
          <cell r="B210" t="str">
            <v>II PRODUITS TECHNIQUES</v>
          </cell>
          <cell r="C210"/>
          <cell r="D210"/>
          <cell r="E210">
            <v>1041.7448033400001</v>
          </cell>
          <cell r="F210">
            <v>1050.66229514</v>
          </cell>
          <cell r="G210">
            <v>1608.7808892799999</v>
          </cell>
          <cell r="H210">
            <v>5447.4161005300002</v>
          </cell>
          <cell r="I210">
            <v>5372.0876146699993</v>
          </cell>
          <cell r="J210">
            <v>8.560150020819857E-3</v>
          </cell>
          <cell r="K210">
            <v>0.53120645589135851</v>
          </cell>
          <cell r="L210">
            <v>2.3860522193099634</v>
          </cell>
          <cell r="M210">
            <v>-1.3828296658423415E-2</v>
          </cell>
          <cell r="N210"/>
          <cell r="O210"/>
          <cell r="P210"/>
          <cell r="Q210">
            <v>-1.3042646163840526E-2</v>
          </cell>
          <cell r="R210">
            <v>5302.0213767507084</v>
          </cell>
          <cell r="S210"/>
          <cell r="T210"/>
          <cell r="U210"/>
          <cell r="V210">
            <v>-6.959428821887644E-3</v>
          </cell>
          <cell r="W210">
            <v>5265.1223363670852</v>
          </cell>
          <cell r="X210"/>
          <cell r="Y210"/>
          <cell r="Z210"/>
        </row>
        <row r="211">
          <cell r="A211"/>
          <cell r="B211" t="str">
            <v>Compensation généralisée - acomptes</v>
          </cell>
          <cell r="C211">
            <v>75711111</v>
          </cell>
          <cell r="D211"/>
          <cell r="E211">
            <v>0</v>
          </cell>
          <cell r="F211">
            <v>0</v>
          </cell>
          <cell r="G211">
            <v>0</v>
          </cell>
          <cell r="H211">
            <v>0</v>
          </cell>
          <cell r="I211">
            <v>0</v>
          </cell>
          <cell r="J211" t="str">
            <v/>
          </cell>
          <cell r="K211" t="str">
            <v/>
          </cell>
          <cell r="L211" t="str">
            <v/>
          </cell>
          <cell r="M211" t="str">
            <v/>
          </cell>
          <cell r="N211"/>
          <cell r="O211"/>
          <cell r="P211"/>
          <cell r="Q211"/>
          <cell r="R211">
            <v>0</v>
          </cell>
          <cell r="S211"/>
          <cell r="T211"/>
          <cell r="U211"/>
          <cell r="V211"/>
          <cell r="W211">
            <v>0</v>
          </cell>
          <cell r="X211"/>
          <cell r="Y211"/>
          <cell r="Z211"/>
        </row>
        <row r="212">
          <cell r="A212"/>
          <cell r="B212" t="str">
            <v>Compensation RG - Régime agricole - non salariés</v>
          </cell>
          <cell r="C212" t="str">
            <v>757111532</v>
          </cell>
          <cell r="D212"/>
          <cell r="E212">
            <v>0</v>
          </cell>
          <cell r="F212">
            <v>0</v>
          </cell>
          <cell r="G212">
            <v>568.02249694</v>
          </cell>
          <cell r="H212">
            <v>4201.3723636000004</v>
          </cell>
          <cell r="I212">
            <v>4140.9656343699999</v>
          </cell>
          <cell r="J212" t="str">
            <v/>
          </cell>
          <cell r="K212" t="str">
            <v/>
          </cell>
          <cell r="L212">
            <v>6.3964893753913934</v>
          </cell>
          <cell r="M212">
            <v>-1.4377856567381301E-2</v>
          </cell>
          <cell r="N212"/>
          <cell r="O212"/>
          <cell r="P212"/>
          <cell r="Q212">
            <v>2.6705452730079026E-2</v>
          </cell>
          <cell r="R212">
            <v>4251.5519963755496</v>
          </cell>
          <cell r="S212"/>
          <cell r="T212"/>
          <cell r="U212"/>
          <cell r="V212">
            <v>-1.0336912541811277E-2</v>
          </cell>
          <cell r="W212">
            <v>4207.6040752220524</v>
          </cell>
          <cell r="X212"/>
          <cell r="Y212"/>
          <cell r="Z212"/>
        </row>
        <row r="213">
          <cell r="A213"/>
          <cell r="B213" t="str">
            <v>Prise en charge de prestations</v>
          </cell>
          <cell r="C213"/>
          <cell r="D213"/>
          <cell r="E213">
            <v>1041.7448033400001</v>
          </cell>
          <cell r="F213">
            <v>1050.66229514</v>
          </cell>
          <cell r="G213">
            <v>1040.75839234</v>
          </cell>
          <cell r="H213">
            <v>1053.8831744000001</v>
          </cell>
          <cell r="I213">
            <v>1046.67145018</v>
          </cell>
          <cell r="J213">
            <v>8.560150020819857E-3</v>
          </cell>
          <cell r="K213">
            <v>-9.4263426467400564E-3</v>
          </cell>
          <cell r="L213">
            <v>1.2610786669220031E-2</v>
          </cell>
          <cell r="M213">
            <v>-6.8430015728318068E-3</v>
          </cell>
          <cell r="N213"/>
          <cell r="O213"/>
          <cell r="P213"/>
          <cell r="Q213">
            <v>3.6285791443969599E-3</v>
          </cell>
          <cell r="R213">
            <v>1050.4693803751588</v>
          </cell>
          <cell r="S213"/>
          <cell r="T213"/>
          <cell r="U213"/>
          <cell r="V213">
            <v>6.7102201183210858E-3</v>
          </cell>
          <cell r="W213">
            <v>1057.5182611450325</v>
          </cell>
          <cell r="X213"/>
          <cell r="Y213"/>
          <cell r="Z213"/>
        </row>
        <row r="214">
          <cell r="A214"/>
          <cell r="B214" t="str">
            <v>Prise en charge du congé paternité</v>
          </cell>
          <cell r="C214">
            <v>75711422</v>
          </cell>
          <cell r="D214"/>
          <cell r="E214">
            <v>4.6208030600000001</v>
          </cell>
          <cell r="F214">
            <v>4.6237326300000001</v>
          </cell>
          <cell r="G214">
            <v>4.44175056</v>
          </cell>
          <cell r="H214">
            <v>4.0972331799999999</v>
          </cell>
          <cell r="I214">
            <v>3.79935248</v>
          </cell>
          <cell r="J214">
            <v>6.3399585785420764E-4</v>
          </cell>
          <cell r="K214">
            <v>-3.9358259778961333E-2</v>
          </cell>
          <cell r="L214">
            <v>-7.7563423552537383E-2</v>
          </cell>
          <cell r="M214">
            <v>-7.2702891662124028E-2</v>
          </cell>
          <cell r="N214"/>
          <cell r="O214"/>
          <cell r="P214"/>
          <cell r="Q214">
            <v>-1.0567642767640464E-2</v>
          </cell>
          <cell r="R214">
            <v>3.7592022802430112</v>
          </cell>
          <cell r="S214"/>
          <cell r="T214"/>
          <cell r="U214"/>
          <cell r="V214">
            <v>4.0904433360886864E-3</v>
          </cell>
          <cell r="W214">
            <v>3.7745790841592406</v>
          </cell>
          <cell r="X214"/>
          <cell r="Y214"/>
          <cell r="Z214"/>
        </row>
        <row r="215">
          <cell r="A215"/>
          <cell r="B215" t="str">
            <v>Prise en charge de prestations par la CNSA</v>
          </cell>
          <cell r="C215" t="str">
            <v>7571144+75711151+7571151+75711152+7571152</v>
          </cell>
          <cell r="D215"/>
          <cell r="E215">
            <v>1037.12400028</v>
          </cell>
          <cell r="F215">
            <v>1046.03856251</v>
          </cell>
          <cell r="G215">
            <v>1036.3166417800001</v>
          </cell>
          <cell r="H215">
            <v>1049.78594122</v>
          </cell>
          <cell r="I215">
            <v>1042.8720977</v>
          </cell>
          <cell r="J215">
            <v>8.5954642141087001E-3</v>
          </cell>
          <cell r="K215">
            <v>-9.294036643039176E-3</v>
          </cell>
          <cell r="L215">
            <v>1.2997281812308662E-2</v>
          </cell>
          <cell r="M215">
            <v>-6.5859555253379885E-3</v>
          </cell>
          <cell r="N215"/>
          <cell r="O215"/>
          <cell r="P215"/>
          <cell r="Q215">
            <v>3.6802982871825449E-3</v>
          </cell>
          <cell r="R215">
            <v>1046.7101780949158</v>
          </cell>
          <cell r="S215"/>
          <cell r="T215"/>
          <cell r="U215"/>
          <cell r="V215">
            <v>6.7196289031590754E-3</v>
          </cell>
          <cell r="W215">
            <v>1053.7436820608732</v>
          </cell>
          <cell r="X215"/>
          <cell r="Y215"/>
          <cell r="Z215"/>
        </row>
        <row r="216">
          <cell r="A216"/>
          <cell r="B216" t="str">
            <v>Produit à recevoir FFIPSA</v>
          </cell>
          <cell r="C216">
            <v>7572188</v>
          </cell>
          <cell r="D216"/>
          <cell r="E216">
            <v>0</v>
          </cell>
          <cell r="F216">
            <v>0</v>
          </cell>
          <cell r="G216">
            <v>0</v>
          </cell>
          <cell r="H216">
            <v>0</v>
          </cell>
          <cell r="I216">
            <v>0</v>
          </cell>
          <cell r="J216" t="str">
            <v/>
          </cell>
          <cell r="K216" t="str">
            <v/>
          </cell>
          <cell r="L216" t="str">
            <v/>
          </cell>
          <cell r="M216" t="str">
            <v/>
          </cell>
          <cell r="N216"/>
          <cell r="O216"/>
          <cell r="P216"/>
          <cell r="Q216"/>
          <cell r="R216">
            <v>0</v>
          </cell>
          <cell r="S216"/>
          <cell r="T216"/>
          <cell r="U216"/>
          <cell r="V216"/>
          <cell r="W216">
            <v>0</v>
          </cell>
          <cell r="X216"/>
          <cell r="Y216"/>
          <cell r="Z216"/>
        </row>
        <row r="217">
          <cell r="A217"/>
          <cell r="B217" t="str">
            <v>Renboursement de prestation du FSI (alloc supp.)</v>
          </cell>
          <cell r="C217">
            <v>7572624</v>
          </cell>
          <cell r="D217"/>
          <cell r="E217">
            <v>0</v>
          </cell>
          <cell r="F217">
            <v>0</v>
          </cell>
          <cell r="G217">
            <v>0</v>
          </cell>
          <cell r="H217">
            <v>0</v>
          </cell>
          <cell r="I217">
            <v>0</v>
          </cell>
          <cell r="J217" t="str">
            <v/>
          </cell>
          <cell r="K217" t="str">
            <v/>
          </cell>
          <cell r="L217" t="str">
            <v/>
          </cell>
          <cell r="M217" t="str">
            <v/>
          </cell>
          <cell r="N217"/>
          <cell r="O217"/>
          <cell r="P217"/>
          <cell r="Q217"/>
          <cell r="R217">
            <v>0</v>
          </cell>
          <cell r="S217"/>
          <cell r="T217"/>
          <cell r="U217"/>
          <cell r="V217"/>
          <cell r="W217">
            <v>0</v>
          </cell>
          <cell r="X217"/>
          <cell r="Y217"/>
          <cell r="Z217"/>
        </row>
        <row r="218">
          <cell r="A218"/>
          <cell r="B218" t="str">
            <v xml:space="preserve"> Autres produits technqiues</v>
          </cell>
          <cell r="C218" t="str">
            <v>7571166+68</v>
          </cell>
          <cell r="D218"/>
          <cell r="E218">
            <v>0</v>
          </cell>
          <cell r="F218">
            <v>0</v>
          </cell>
          <cell r="G218">
            <v>0</v>
          </cell>
          <cell r="H218">
            <v>0</v>
          </cell>
          <cell r="I218">
            <v>0</v>
          </cell>
          <cell r="J218" t="str">
            <v/>
          </cell>
          <cell r="K218" t="str">
            <v/>
          </cell>
          <cell r="L218" t="str">
            <v/>
          </cell>
          <cell r="M218" t="str">
            <v/>
          </cell>
          <cell r="N218"/>
          <cell r="O218"/>
          <cell r="P218"/>
          <cell r="Q218">
            <v>0</v>
          </cell>
          <cell r="R218">
            <v>0</v>
          </cell>
          <cell r="S218"/>
          <cell r="T218"/>
          <cell r="U218"/>
          <cell r="V218">
            <v>0</v>
          </cell>
          <cell r="W218">
            <v>0</v>
          </cell>
          <cell r="X218"/>
          <cell r="Y218"/>
          <cell r="Z218"/>
        </row>
        <row r="219">
          <cell r="A219"/>
          <cell r="B219" t="str">
            <v>PEC prest FFIP</v>
          </cell>
          <cell r="C219" t="str">
            <v>7571141</v>
          </cell>
          <cell r="D219"/>
          <cell r="E219"/>
          <cell r="F219"/>
          <cell r="G219"/>
          <cell r="H219">
            <v>192.16056252999999</v>
          </cell>
          <cell r="I219">
            <v>184.45053012</v>
          </cell>
          <cell r="J219"/>
          <cell r="K219"/>
          <cell r="L219"/>
          <cell r="M219"/>
          <cell r="N219"/>
          <cell r="O219"/>
          <cell r="P219"/>
          <cell r="Q219"/>
          <cell r="R219"/>
          <cell r="S219"/>
          <cell r="T219"/>
          <cell r="U219"/>
          <cell r="V219"/>
          <cell r="W219"/>
          <cell r="X219"/>
          <cell r="Y219"/>
          <cell r="Z219"/>
        </row>
        <row r="220">
          <cell r="A220"/>
          <cell r="B220" t="str">
            <v>III DIVERS PRODUITS TECHNIQUES</v>
          </cell>
          <cell r="C220"/>
          <cell r="D220"/>
          <cell r="E220">
            <v>13.829179739999999</v>
          </cell>
          <cell r="F220">
            <v>16.918979789999998</v>
          </cell>
          <cell r="G220">
            <v>14.377160620000002</v>
          </cell>
          <cell r="H220">
            <v>17.00786866</v>
          </cell>
          <cell r="I220">
            <v>17.26021295</v>
          </cell>
          <cell r="J220">
            <v>0.22342612563368125</v>
          </cell>
          <cell r="K220">
            <v>-0.15023477783822076</v>
          </cell>
          <cell r="L220">
            <v>0.18297827432910727</v>
          </cell>
          <cell r="M220">
            <v>1.4836914315635356E-2</v>
          </cell>
          <cell r="N220"/>
          <cell r="O220"/>
          <cell r="P220"/>
          <cell r="Q220">
            <v>-3.9068956467424509E-3</v>
          </cell>
          <cell r="R220">
            <v>17.192779099163797</v>
          </cell>
          <cell r="S220"/>
          <cell r="T220"/>
          <cell r="U220"/>
          <cell r="V220">
            <v>-1.0447742684442972E-3</v>
          </cell>
          <cell r="W220">
            <v>17.174816525957944</v>
          </cell>
          <cell r="X220"/>
          <cell r="Y220"/>
          <cell r="Z220"/>
        </row>
        <row r="221">
          <cell r="A221"/>
          <cell r="B221" t="str">
            <v>Recours contre tiers</v>
          </cell>
          <cell r="C221">
            <v>7584</v>
          </cell>
          <cell r="D221"/>
          <cell r="E221">
            <v>10.572085599999999</v>
          </cell>
          <cell r="F221">
            <v>12.60058806</v>
          </cell>
          <cell r="G221">
            <v>10.783111460000001</v>
          </cell>
          <cell r="H221">
            <v>10.43174501</v>
          </cell>
          <cell r="I221">
            <v>10.19437317</v>
          </cell>
          <cell r="J221">
            <v>0.19187344264408912</v>
          </cell>
          <cell r="K221">
            <v>-0.14423744283566389</v>
          </cell>
          <cell r="L221">
            <v>-3.2584885290613555E-2</v>
          </cell>
          <cell r="M221">
            <v>-2.2754758649914487E-2</v>
          </cell>
          <cell r="N221"/>
          <cell r="O221"/>
          <cell r="P221"/>
          <cell r="Q221">
            <v>0</v>
          </cell>
          <cell r="R221">
            <v>10.19437317</v>
          </cell>
          <cell r="S221"/>
          <cell r="T221"/>
          <cell r="U221"/>
          <cell r="V221">
            <v>0</v>
          </cell>
          <cell r="W221">
            <v>10.19437317</v>
          </cell>
          <cell r="X221"/>
          <cell r="Y221"/>
          <cell r="Z221"/>
        </row>
        <row r="222">
          <cell r="A222"/>
          <cell r="B222" t="str">
            <v>Recours contre tiers hors Budget global (technique)</v>
          </cell>
          <cell r="C222"/>
          <cell r="D222"/>
          <cell r="E222">
            <v>10.572158069999999</v>
          </cell>
          <cell r="F222">
            <v>12.60058806</v>
          </cell>
          <cell r="G222">
            <v>10.783111460000001</v>
          </cell>
          <cell r="H222">
            <v>10.43174501</v>
          </cell>
          <cell r="I222">
            <v>10.19437317</v>
          </cell>
          <cell r="J222">
            <v>0.19186527259329952</v>
          </cell>
          <cell r="K222">
            <v>-0.14423744283566389</v>
          </cell>
          <cell r="L222">
            <v>-3.2584885290613555E-2</v>
          </cell>
          <cell r="M222">
            <v>-2.2754758649914487E-2</v>
          </cell>
          <cell r="N222"/>
          <cell r="O222"/>
          <cell r="P222"/>
          <cell r="Q222">
            <v>0</v>
          </cell>
          <cell r="R222">
            <v>10.19437317</v>
          </cell>
          <cell r="S222"/>
          <cell r="T222"/>
          <cell r="U222"/>
          <cell r="V222">
            <v>0</v>
          </cell>
          <cell r="W222">
            <v>10.19437317</v>
          </cell>
          <cell r="X222"/>
          <cell r="Y222"/>
          <cell r="Z222"/>
        </row>
        <row r="223">
          <cell r="A223"/>
          <cell r="B223" t="str">
            <v>Recours contre tiers budget Global (technique)</v>
          </cell>
          <cell r="C223"/>
          <cell r="D223"/>
          <cell r="E223"/>
          <cell r="F223"/>
          <cell r="G223"/>
          <cell r="H223"/>
          <cell r="I223"/>
          <cell r="J223" t="str">
            <v/>
          </cell>
          <cell r="K223" t="str">
            <v/>
          </cell>
          <cell r="L223" t="str">
            <v/>
          </cell>
          <cell r="M223" t="str">
            <v/>
          </cell>
          <cell r="N223"/>
          <cell r="O223"/>
          <cell r="P223"/>
          <cell r="Q223">
            <v>0</v>
          </cell>
          <cell r="R223">
            <v>0</v>
          </cell>
          <cell r="S223"/>
          <cell r="T223"/>
          <cell r="U223"/>
          <cell r="V223">
            <v>0</v>
          </cell>
          <cell r="W223">
            <v>0</v>
          </cell>
          <cell r="X223"/>
          <cell r="Y223"/>
          <cell r="Z223"/>
        </row>
        <row r="224">
          <cell r="A224"/>
          <cell r="B224" t="str">
            <v>Recours contre tiers (gestion)</v>
          </cell>
          <cell r="C224">
            <v>7584</v>
          </cell>
          <cell r="D224"/>
          <cell r="E224">
            <v>-7.2470000000000002E-5</v>
          </cell>
          <cell r="F224">
            <v>0</v>
          </cell>
          <cell r="G224"/>
          <cell r="H224"/>
          <cell r="I224"/>
          <cell r="J224">
            <v>-1</v>
          </cell>
          <cell r="K224" t="str">
            <v/>
          </cell>
          <cell r="L224" t="str">
            <v/>
          </cell>
          <cell r="M224" t="str">
            <v/>
          </cell>
          <cell r="N224"/>
          <cell r="O224"/>
          <cell r="P224"/>
          <cell r="Q224">
            <v>0</v>
          </cell>
          <cell r="R224">
            <v>0</v>
          </cell>
          <cell r="S224"/>
          <cell r="T224"/>
          <cell r="U224"/>
          <cell r="V224">
            <v>0</v>
          </cell>
          <cell r="W224">
            <v>0</v>
          </cell>
          <cell r="X224"/>
          <cell r="Y224"/>
          <cell r="Z224"/>
        </row>
        <row r="225">
          <cell r="A225"/>
          <cell r="B225" t="str">
            <v>Remises conventionnelles entreprises pharmaceutiques L162-18 CSS (technique)</v>
          </cell>
          <cell r="C225">
            <v>75871</v>
          </cell>
          <cell r="D225"/>
          <cell r="E225">
            <v>2.497E-5</v>
          </cell>
          <cell r="F225">
            <v>3.65E-5</v>
          </cell>
          <cell r="G225">
            <v>0</v>
          </cell>
          <cell r="H225">
            <v>0</v>
          </cell>
          <cell r="I225">
            <v>0</v>
          </cell>
          <cell r="J225">
            <v>0.46175410492591107</v>
          </cell>
          <cell r="K225">
            <v>-1</v>
          </cell>
          <cell r="L225" t="str">
            <v/>
          </cell>
          <cell r="M225" t="str">
            <v/>
          </cell>
          <cell r="N225"/>
          <cell r="O225"/>
          <cell r="P225"/>
          <cell r="Q225">
            <v>0</v>
          </cell>
          <cell r="R225">
            <v>0</v>
          </cell>
          <cell r="S225"/>
          <cell r="T225"/>
          <cell r="U225"/>
          <cell r="V225">
            <v>0</v>
          </cell>
          <cell r="W225">
            <v>0</v>
          </cell>
          <cell r="X225"/>
          <cell r="Y225"/>
          <cell r="Z225"/>
        </row>
        <row r="226">
          <cell r="A226"/>
          <cell r="B226" t="str">
            <v xml:space="preserve">Remises et pénalités - entreprises de médicaments (technique) </v>
          </cell>
          <cell r="C226" t="str">
            <v>75872</v>
          </cell>
          <cell r="D226"/>
          <cell r="E226">
            <v>0</v>
          </cell>
          <cell r="F226">
            <v>0</v>
          </cell>
          <cell r="G226">
            <v>0</v>
          </cell>
          <cell r="H226">
            <v>0</v>
          </cell>
          <cell r="I226">
            <v>0</v>
          </cell>
          <cell r="J226" t="str">
            <v/>
          </cell>
          <cell r="K226" t="str">
            <v/>
          </cell>
          <cell r="L226" t="str">
            <v/>
          </cell>
          <cell r="M226" t="str">
            <v/>
          </cell>
          <cell r="N226"/>
          <cell r="O226"/>
          <cell r="P226"/>
          <cell r="Q226" t="e">
            <v>#DIV/0!</v>
          </cell>
          <cell r="R226">
            <v>0</v>
          </cell>
          <cell r="S226"/>
          <cell r="T226"/>
          <cell r="U226"/>
          <cell r="V226" t="e">
            <v>#DIV/0!</v>
          </cell>
          <cell r="W226">
            <v>0</v>
          </cell>
          <cell r="X226"/>
          <cell r="Y226"/>
          <cell r="Z226"/>
        </row>
        <row r="227">
          <cell r="A227"/>
          <cell r="B227" t="str">
            <v>Frais de gestion FSI (gestion)</v>
          </cell>
          <cell r="C227" t="str">
            <v>758813</v>
          </cell>
          <cell r="D227"/>
          <cell r="E227">
            <v>0.16143748999999999</v>
          </cell>
          <cell r="F227">
            <v>0</v>
          </cell>
          <cell r="G227">
            <v>0</v>
          </cell>
          <cell r="H227">
            <v>0</v>
          </cell>
          <cell r="I227">
            <v>0</v>
          </cell>
          <cell r="J227">
            <v>-1</v>
          </cell>
          <cell r="K227" t="str">
            <v/>
          </cell>
          <cell r="L227" t="str">
            <v/>
          </cell>
          <cell r="M227" t="str">
            <v/>
          </cell>
          <cell r="N227"/>
          <cell r="O227"/>
          <cell r="P227"/>
          <cell r="Q227">
            <v>0</v>
          </cell>
          <cell r="R227">
            <v>0</v>
          </cell>
          <cell r="S227"/>
          <cell r="T227"/>
          <cell r="U227"/>
          <cell r="V227">
            <v>0</v>
          </cell>
          <cell r="W227">
            <v>0</v>
          </cell>
          <cell r="X227"/>
          <cell r="Y227"/>
          <cell r="Z227"/>
        </row>
        <row r="228">
          <cell r="A228"/>
          <cell r="B228" t="str">
            <v>Frais de gestion IJ Congé paternité (gestion)</v>
          </cell>
          <cell r="C228" t="str">
            <v>758815</v>
          </cell>
          <cell r="D228"/>
          <cell r="E228">
            <v>4.5371540000000002E-2</v>
          </cell>
          <cell r="F228">
            <v>0</v>
          </cell>
          <cell r="G228">
            <v>0</v>
          </cell>
          <cell r="H228">
            <v>0</v>
          </cell>
          <cell r="I228">
            <v>0</v>
          </cell>
          <cell r="J228">
            <v>-1</v>
          </cell>
          <cell r="K228" t="str">
            <v/>
          </cell>
          <cell r="L228" t="str">
            <v/>
          </cell>
          <cell r="M228" t="str">
            <v/>
          </cell>
          <cell r="N228"/>
          <cell r="O228"/>
          <cell r="P228"/>
          <cell r="Q228"/>
          <cell r="R228"/>
          <cell r="S228"/>
          <cell r="T228"/>
          <cell r="U228"/>
          <cell r="V228"/>
          <cell r="W228"/>
          <cell r="X228"/>
          <cell r="Y228"/>
          <cell r="Z228"/>
        </row>
        <row r="229">
          <cell r="A229"/>
          <cell r="B229" t="str">
            <v>Prestations indues récupérer</v>
          </cell>
          <cell r="C229" t="str">
            <v>7586</v>
          </cell>
          <cell r="D229"/>
          <cell r="E229">
            <v>1.72731758</v>
          </cell>
          <cell r="F229">
            <v>2.56759681</v>
          </cell>
          <cell r="G229">
            <v>2.5298751500000001</v>
          </cell>
          <cell r="H229">
            <v>3.5499486</v>
          </cell>
          <cell r="I229">
            <v>3.50725497</v>
          </cell>
          <cell r="J229">
            <v>0.48646481673624831</v>
          </cell>
          <cell r="K229">
            <v>-1.4691426571759871E-2</v>
          </cell>
          <cell r="L229">
            <v>0.40321098454206322</v>
          </cell>
          <cell r="M229">
            <v>-1.202654877876261E-2</v>
          </cell>
          <cell r="N229"/>
          <cell r="O229"/>
          <cell r="P229"/>
          <cell r="Q229">
            <v>-1.9226959948168369E-2</v>
          </cell>
          <cell r="R229">
            <v>3.4398211191637955</v>
          </cell>
          <cell r="S229"/>
          <cell r="T229"/>
          <cell r="U229"/>
          <cell r="V229">
            <v>-5.2219498001745863E-3</v>
          </cell>
          <cell r="W229">
            <v>3.4218585459579418</v>
          </cell>
          <cell r="X229"/>
          <cell r="Y229"/>
          <cell r="Z229"/>
        </row>
        <row r="230">
          <cell r="A230"/>
          <cell r="B230" t="str">
            <v>Prestations indues récupérer (technique)</v>
          </cell>
          <cell r="C230"/>
          <cell r="D230"/>
          <cell r="E230">
            <v>1.72731758</v>
          </cell>
          <cell r="F230">
            <v>2.56759681</v>
          </cell>
          <cell r="G230">
            <v>2.5298751500000001</v>
          </cell>
          <cell r="H230">
            <v>3.5499486</v>
          </cell>
          <cell r="I230">
            <v>3.50725497</v>
          </cell>
          <cell r="J230">
            <v>0.48646481673624831</v>
          </cell>
          <cell r="K230">
            <v>-1.4691426571759871E-2</v>
          </cell>
          <cell r="L230">
            <v>0.40321098454206322</v>
          </cell>
          <cell r="M230">
            <v>-1.202654877876261E-2</v>
          </cell>
          <cell r="N230"/>
          <cell r="O230"/>
          <cell r="P230"/>
          <cell r="Q230">
            <v>-1.9226959948168382E-2</v>
          </cell>
          <cell r="R230">
            <v>3.4398211191637955</v>
          </cell>
          <cell r="S230"/>
          <cell r="T230"/>
          <cell r="U230"/>
          <cell r="V230">
            <v>-5.2219498001745291E-3</v>
          </cell>
          <cell r="W230">
            <v>3.4218585459579418</v>
          </cell>
          <cell r="X230"/>
          <cell r="Y230"/>
          <cell r="Z230"/>
        </row>
        <row r="231">
          <cell r="A231"/>
          <cell r="B231" t="str">
            <v>Prestations indues récupérer (gestion)</v>
          </cell>
          <cell r="C231"/>
          <cell r="D231"/>
          <cell r="E231">
            <v>0</v>
          </cell>
          <cell r="F231">
            <v>0</v>
          </cell>
          <cell r="G231"/>
          <cell r="H231"/>
          <cell r="I231"/>
          <cell r="J231" t="str">
            <v/>
          </cell>
          <cell r="K231" t="str">
            <v/>
          </cell>
          <cell r="L231" t="str">
            <v/>
          </cell>
          <cell r="M231" t="str">
            <v/>
          </cell>
          <cell r="N231"/>
          <cell r="O231"/>
          <cell r="P231"/>
          <cell r="Q231">
            <v>0</v>
          </cell>
          <cell r="R231">
            <v>0</v>
          </cell>
          <cell r="S231"/>
          <cell r="T231"/>
          <cell r="U231"/>
          <cell r="V231">
            <v>0</v>
          </cell>
          <cell r="W231">
            <v>0</v>
          </cell>
          <cell r="X231"/>
          <cell r="Y231"/>
          <cell r="Z231"/>
        </row>
        <row r="232">
          <cell r="A232"/>
          <cell r="B232" t="str">
            <v>Autres divers produits</v>
          </cell>
          <cell r="C232" t="str">
            <v>758512+758818</v>
          </cell>
          <cell r="D232"/>
          <cell r="E232">
            <v>1.32294256</v>
          </cell>
          <cell r="F232">
            <v>1.7507584200000001</v>
          </cell>
          <cell r="G232">
            <v>1.0641740099999999</v>
          </cell>
          <cell r="H232">
            <v>3.02617505</v>
          </cell>
          <cell r="I232">
            <v>3.5585848100000002</v>
          </cell>
          <cell r="J232">
            <v>0.32338203708557095</v>
          </cell>
          <cell r="K232">
            <v>-0.3921639914203584</v>
          </cell>
          <cell r="L232">
            <v>1.8436844177391631</v>
          </cell>
          <cell r="M232">
            <v>0.17593488519443057</v>
          </cell>
          <cell r="N232"/>
          <cell r="O232"/>
          <cell r="P232"/>
          <cell r="Q232">
            <v>0</v>
          </cell>
          <cell r="R232">
            <v>3.5585848100000002</v>
          </cell>
          <cell r="S232"/>
          <cell r="T232"/>
          <cell r="U232"/>
          <cell r="V232">
            <v>0</v>
          </cell>
          <cell r="W232">
            <v>3.5585848100000002</v>
          </cell>
          <cell r="X232"/>
          <cell r="Y232"/>
          <cell r="Z232"/>
        </row>
        <row r="233">
          <cell r="A233"/>
          <cell r="B233" t="str">
            <v>Autres divers produits (technique)</v>
          </cell>
          <cell r="C233"/>
          <cell r="D233"/>
          <cell r="E233">
            <v>2.174452E-2</v>
          </cell>
          <cell r="F233">
            <v>9.6386200000000005E-3</v>
          </cell>
          <cell r="G233"/>
          <cell r="H233"/>
          <cell r="I233"/>
          <cell r="J233">
            <v>-0.55673337466175388</v>
          </cell>
          <cell r="K233">
            <v>-1</v>
          </cell>
          <cell r="L233" t="str">
            <v/>
          </cell>
          <cell r="M233" t="str">
            <v/>
          </cell>
          <cell r="N233"/>
          <cell r="O233"/>
          <cell r="P233"/>
          <cell r="Q233">
            <v>0</v>
          </cell>
          <cell r="R233">
            <v>0</v>
          </cell>
          <cell r="S233"/>
          <cell r="T233"/>
          <cell r="U233"/>
          <cell r="V233">
            <v>0</v>
          </cell>
          <cell r="W233">
            <v>0</v>
          </cell>
          <cell r="X233"/>
          <cell r="Y233"/>
          <cell r="Z233"/>
        </row>
        <row r="234">
          <cell r="A234"/>
          <cell r="B234" t="str">
            <v>Autres divers produits (gestion)</v>
          </cell>
          <cell r="C234"/>
          <cell r="D234"/>
          <cell r="E234">
            <v>1.3011980400000001</v>
          </cell>
          <cell r="F234">
            <v>1.7411198000000001</v>
          </cell>
          <cell r="G234">
            <v>1.0641740099999999</v>
          </cell>
          <cell r="H234">
            <v>3.02617505</v>
          </cell>
          <cell r="I234">
            <v>3.5585848100000002</v>
          </cell>
          <cell r="J234">
            <v>0.33808978070701678</v>
          </cell>
          <cell r="K234">
            <v>-0.38879908780544575</v>
          </cell>
          <cell r="L234">
            <v>1.8436844177391631</v>
          </cell>
          <cell r="M234">
            <v>0.17593488519443057</v>
          </cell>
          <cell r="N234"/>
          <cell r="O234"/>
          <cell r="P234"/>
          <cell r="Q234">
            <v>0</v>
          </cell>
          <cell r="R234">
            <v>3.5585848100000002</v>
          </cell>
          <cell r="S234"/>
          <cell r="T234"/>
          <cell r="U234"/>
          <cell r="V234">
            <v>0</v>
          </cell>
          <cell r="W234">
            <v>3.5585848100000002</v>
          </cell>
          <cell r="X234"/>
          <cell r="Y234"/>
          <cell r="Z234"/>
        </row>
        <row r="235">
          <cell r="A235"/>
          <cell r="B235"/>
          <cell r="C235"/>
          <cell r="D235"/>
          <cell r="E235"/>
          <cell r="F235"/>
          <cell r="G235"/>
          <cell r="H235"/>
          <cell r="I235"/>
          <cell r="J235"/>
          <cell r="K235"/>
          <cell r="L235"/>
          <cell r="M235"/>
          <cell r="N235"/>
          <cell r="O235"/>
          <cell r="P235"/>
          <cell r="Q235"/>
          <cell r="R235"/>
          <cell r="S235"/>
          <cell r="T235"/>
          <cell r="U235"/>
          <cell r="V235"/>
          <cell r="W235"/>
          <cell r="X235"/>
          <cell r="Y235"/>
          <cell r="Z235"/>
        </row>
        <row r="236">
          <cell r="A236"/>
          <cell r="B236" t="str">
            <v>IV REPRISES DE PROVISIONS</v>
          </cell>
          <cell r="C236"/>
          <cell r="D236"/>
          <cell r="E236">
            <v>670.90154006000012</v>
          </cell>
          <cell r="F236">
            <v>380.20003902000002</v>
          </cell>
          <cell r="G236">
            <v>410.96286579000002</v>
          </cell>
          <cell r="H236">
            <v>396.10960918000006</v>
          </cell>
          <cell r="I236">
            <v>393.88484075999997</v>
          </cell>
          <cell r="J236">
            <v>-0.433299796888232</v>
          </cell>
          <cell r="K236">
            <v>8.0912213605485075E-2</v>
          </cell>
          <cell r="L236">
            <v>-3.6142576000017239E-2</v>
          </cell>
          <cell r="M236">
            <v>-5.6165474617130787E-3</v>
          </cell>
          <cell r="N236"/>
          <cell r="O236"/>
          <cell r="P236"/>
          <cell r="Q236">
            <v>3.070989154256468E-2</v>
          </cell>
          <cell r="R236">
            <v>405.98100149999993</v>
          </cell>
          <cell r="S236"/>
          <cell r="T236"/>
          <cell r="U236"/>
          <cell r="V236">
            <v>1.9502126547898452E-3</v>
          </cell>
          <cell r="W236">
            <v>406.77275078672949</v>
          </cell>
          <cell r="X236"/>
          <cell r="Y236"/>
          <cell r="Z236"/>
        </row>
        <row r="237">
          <cell r="A237"/>
          <cell r="B237" t="str">
            <v>Reprise sur provisions pour prestations sociales</v>
          </cell>
          <cell r="C237" t="str">
            <v>78141+78146+78147</v>
          </cell>
          <cell r="D237"/>
          <cell r="E237">
            <v>569.74793993000003</v>
          </cell>
          <cell r="F237">
            <v>267.61452285000001</v>
          </cell>
          <cell r="G237">
            <v>298.04832707000003</v>
          </cell>
          <cell r="H237">
            <v>281.89855436000005</v>
          </cell>
          <cell r="I237">
            <v>281.75978737999998</v>
          </cell>
          <cell r="J237">
            <v>-0.53029312772437676</v>
          </cell>
          <cell r="K237">
            <v>0.1137225435147942</v>
          </cell>
          <cell r="L237">
            <v>-5.4185080885245235E-2</v>
          </cell>
          <cell r="M237">
            <v>-4.922585726454549E-4</v>
          </cell>
          <cell r="N237"/>
          <cell r="O237"/>
          <cell r="P237"/>
          <cell r="Q237">
            <v>-3.0982358345646283E-3</v>
          </cell>
          <cell r="R237">
            <v>280.88682910999995</v>
          </cell>
          <cell r="S237"/>
          <cell r="T237"/>
          <cell r="U237"/>
          <cell r="V237">
            <v>-1.262509650357004E-2</v>
          </cell>
          <cell r="W237">
            <v>277.34060578590442</v>
          </cell>
          <cell r="X237"/>
          <cell r="Y237"/>
          <cell r="Z237"/>
        </row>
        <row r="238">
          <cell r="A238"/>
          <cell r="B238" t="str">
            <v xml:space="preserve">Reprises de provisions maladie  </v>
          </cell>
          <cell r="C238"/>
          <cell r="D238"/>
          <cell r="E238">
            <v>557.44936581000002</v>
          </cell>
          <cell r="F238">
            <v>254.50003971000001</v>
          </cell>
          <cell r="G238">
            <v>285.02821125000003</v>
          </cell>
          <cell r="H238">
            <v>268.55814446000005</v>
          </cell>
          <cell r="I238">
            <v>268.36496873999999</v>
          </cell>
          <cell r="J238">
            <v>-0.5434562216423019</v>
          </cell>
          <cell r="K238">
            <v>0.11995350403397395</v>
          </cell>
          <cell r="L238">
            <v>-5.7783988180573384E-2</v>
          </cell>
          <cell r="M238">
            <v>-7.1930687631343963E-4</v>
          </cell>
          <cell r="N238"/>
          <cell r="O238"/>
          <cell r="P238"/>
          <cell r="Q238">
            <v>-1.034354268753063E-2</v>
          </cell>
          <cell r="R238">
            <v>265.58912422999998</v>
          </cell>
          <cell r="S238"/>
          <cell r="T238"/>
          <cell r="U238"/>
          <cell r="V238">
            <v>-1.5698799393929382E-2</v>
          </cell>
          <cell r="W238">
            <v>261.41969384750382</v>
          </cell>
          <cell r="X238"/>
          <cell r="Y238"/>
          <cell r="Z238"/>
        </row>
        <row r="239">
          <cell r="A239"/>
          <cell r="B239" t="str">
            <v>Reprises de provisions maladie - soins de ville (et contrats accès soins)</v>
          </cell>
          <cell r="C239" t="str">
            <v xml:space="preserve">                    78141111+7814114</v>
          </cell>
          <cell r="D239"/>
          <cell r="E239">
            <v>202.16018</v>
          </cell>
          <cell r="F239">
            <v>191.73442800000001</v>
          </cell>
          <cell r="G239">
            <v>210.49082900000002</v>
          </cell>
          <cell r="H239">
            <v>197.22985000000003</v>
          </cell>
          <cell r="I239">
            <v>193.41397000000001</v>
          </cell>
          <cell r="J239">
            <v>-5.1571738806326692E-2</v>
          </cell>
          <cell r="K239">
            <v>9.7824898718763278E-2</v>
          </cell>
          <cell r="L239">
            <v>-6.3000269717214091E-2</v>
          </cell>
          <cell r="M239">
            <v>-1.9347375663470924E-2</v>
          </cell>
          <cell r="N239"/>
          <cell r="O239"/>
          <cell r="P239"/>
          <cell r="Q239">
            <v>3.5659306305537285E-2</v>
          </cell>
          <cell r="R239">
            <v>200.31097800000001</v>
          </cell>
          <cell r="S239"/>
          <cell r="T239"/>
          <cell r="U239"/>
          <cell r="V239">
            <v>-1.9226949727138821E-2</v>
          </cell>
          <cell r="W239">
            <v>196.4596088962</v>
          </cell>
          <cell r="X239"/>
          <cell r="Y239"/>
          <cell r="Z239"/>
        </row>
        <row r="240">
          <cell r="A240"/>
          <cell r="B240" t="str">
            <v>Reprises de provisions maladie - Etablissements sanitaires</v>
          </cell>
          <cell r="C240" t="str">
            <v xml:space="preserve">               781411121</v>
          </cell>
          <cell r="D240"/>
          <cell r="E240">
            <v>289.23417071000006</v>
          </cell>
          <cell r="F240">
            <v>8.6480961499999989</v>
          </cell>
          <cell r="G240">
            <v>5.4577054300000007</v>
          </cell>
          <cell r="H240">
            <v>15.192322460000002</v>
          </cell>
          <cell r="I240">
            <v>15.897724740000001</v>
          </cell>
          <cell r="J240">
            <v>-0.97010001920322542</v>
          </cell>
          <cell r="K240">
            <v>-0.3689124941100474</v>
          </cell>
          <cell r="L240">
            <v>1.7836464710042073</v>
          </cell>
          <cell r="M240">
            <v>4.6431497347246234E-2</v>
          </cell>
          <cell r="N240"/>
          <cell r="O240"/>
          <cell r="P240"/>
          <cell r="Q240">
            <v>4.3941035678040079E-2</v>
          </cell>
          <cell r="R240">
            <v>16.596287230000002</v>
          </cell>
          <cell r="S240"/>
          <cell r="T240"/>
          <cell r="U240"/>
          <cell r="V240">
            <v>-1.3704919808415579E-2</v>
          </cell>
          <cell r="W240">
            <v>16.36883644439542</v>
          </cell>
          <cell r="X240"/>
          <cell r="Y240"/>
          <cell r="Z240"/>
        </row>
        <row r="241">
          <cell r="A241"/>
          <cell r="B241" t="str">
            <v xml:space="preserve">Reprises de provisions maladie - Etablissement hors TAA </v>
          </cell>
          <cell r="C241" t="str">
            <v>781411121 hors 7814111216</v>
          </cell>
          <cell r="D241"/>
          <cell r="E241">
            <v>2.2900481000000354</v>
          </cell>
          <cell r="F241">
            <v>2.517485999999999</v>
          </cell>
          <cell r="G241">
            <v>2.540489</v>
          </cell>
          <cell r="H241">
            <v>7.6218780000000006</v>
          </cell>
          <cell r="I241">
            <v>8.7946210000000011</v>
          </cell>
          <cell r="J241">
            <v>9.9315774197039811E-2</v>
          </cell>
          <cell r="K241">
            <v>9.1372901378601531E-3</v>
          </cell>
          <cell r="L241">
            <v>2.0001617798778111</v>
          </cell>
          <cell r="M241">
            <v>0.15386535969219139</v>
          </cell>
          <cell r="N241"/>
          <cell r="O241"/>
          <cell r="P241"/>
          <cell r="Q241">
            <v>-0.99114117595289175</v>
          </cell>
          <cell r="R241">
            <v>7.791000000000281E-2</v>
          </cell>
          <cell r="S241"/>
          <cell r="T241"/>
          <cell r="U241"/>
          <cell r="V241"/>
          <cell r="W241"/>
          <cell r="X241"/>
          <cell r="Y241"/>
          <cell r="Z241"/>
        </row>
        <row r="242">
          <cell r="A242"/>
          <cell r="B242" t="str">
            <v>Reprises de provisions maladie - Etablissements TAA</v>
          </cell>
          <cell r="C242" t="str">
            <v xml:space="preserve">          7814111216</v>
          </cell>
          <cell r="D242"/>
          <cell r="E242">
            <v>286.94412261000002</v>
          </cell>
          <cell r="F242">
            <v>6.1306101499999999</v>
          </cell>
          <cell r="G242">
            <v>2.9172164300000007</v>
          </cell>
          <cell r="H242">
            <v>7.5704444600000009</v>
          </cell>
          <cell r="I242">
            <v>7.1031037399999999</v>
          </cell>
          <cell r="J242">
            <v>-0.97863482933807144</v>
          </cell>
          <cell r="K242">
            <v>-0.52415561279818113</v>
          </cell>
          <cell r="L242">
            <v>1.5950918081179184</v>
          </cell>
          <cell r="M242">
            <v>-6.1732269811804547E-2</v>
          </cell>
          <cell r="N242"/>
          <cell r="O242"/>
          <cell r="P242"/>
          <cell r="Q242">
            <v>1.3255154133508402</v>
          </cell>
          <cell r="R242">
            <v>16.518377229999999</v>
          </cell>
          <cell r="S242"/>
          <cell r="T242"/>
          <cell r="U242"/>
          <cell r="V242"/>
          <cell r="W242"/>
          <cell r="X242"/>
          <cell r="Y242"/>
          <cell r="Z242"/>
        </row>
        <row r="243">
          <cell r="A243"/>
          <cell r="B243" t="str">
            <v>Reprises de provisions maladie - médico social</v>
          </cell>
          <cell r="C243" t="str">
            <v xml:space="preserve">               781411122</v>
          </cell>
          <cell r="D243"/>
          <cell r="E243">
            <v>5.8796060999999993</v>
          </cell>
          <cell r="F243">
            <v>4.27122256</v>
          </cell>
          <cell r="G243">
            <v>4.9798158199999998</v>
          </cell>
          <cell r="H243">
            <v>3.1847430000000001</v>
          </cell>
          <cell r="I243">
            <v>1.915297</v>
          </cell>
          <cell r="J243">
            <v>-0.27355294090194232</v>
          </cell>
          <cell r="K243">
            <v>0.16589940000691505</v>
          </cell>
          <cell r="L243">
            <v>-0.36046972114723708</v>
          </cell>
          <cell r="M243">
            <v>-0.39860233620106866</v>
          </cell>
          <cell r="N243"/>
          <cell r="O243"/>
          <cell r="P243"/>
          <cell r="Q243">
            <v>-5.5798134701824905E-3</v>
          </cell>
          <cell r="R243">
            <v>1.9046099999999999</v>
          </cell>
          <cell r="S243"/>
          <cell r="T243"/>
          <cell r="U243"/>
          <cell r="V243">
            <v>3.6555098639193184E-3</v>
          </cell>
          <cell r="W243">
            <v>1.9115723206419193</v>
          </cell>
          <cell r="X243"/>
          <cell r="Y243"/>
          <cell r="Z243"/>
        </row>
        <row r="244">
          <cell r="A244"/>
          <cell r="B244" t="str">
            <v>Reprises de provisions maladie - Cliniques privées</v>
          </cell>
          <cell r="C244" t="str">
            <v xml:space="preserve">               781411123</v>
          </cell>
          <cell r="D244"/>
          <cell r="E244">
            <v>60.175409000000002</v>
          </cell>
          <cell r="F244">
            <v>49.846292999999996</v>
          </cell>
          <cell r="G244">
            <v>64.099861000000004</v>
          </cell>
          <cell r="H244">
            <v>52.951228999999998</v>
          </cell>
          <cell r="I244">
            <v>57.137976999999999</v>
          </cell>
          <cell r="J244">
            <v>-0.17165011707689443</v>
          </cell>
          <cell r="K244">
            <v>0.28595041159831103</v>
          </cell>
          <cell r="L244">
            <v>-0.17392599338085937</v>
          </cell>
          <cell r="M244">
            <v>7.90680042572761E-2</v>
          </cell>
          <cell r="N244"/>
          <cell r="O244"/>
          <cell r="P244"/>
          <cell r="Q244">
            <v>-0.18132822588381106</v>
          </cell>
          <cell r="R244">
            <v>46.777248999999998</v>
          </cell>
          <cell r="S244"/>
          <cell r="T244"/>
          <cell r="U244"/>
          <cell r="V244">
            <v>-2.0859032076357971E-3</v>
          </cell>
          <cell r="W244">
            <v>46.679676186266519</v>
          </cell>
          <cell r="X244"/>
          <cell r="Y244"/>
          <cell r="Z244"/>
        </row>
        <row r="245">
          <cell r="A245"/>
          <cell r="B245" t="str">
            <v xml:space="preserve">Reprises de provisions maternité  </v>
          </cell>
          <cell r="C245"/>
          <cell r="D245"/>
          <cell r="E245">
            <v>6.2329345099999998</v>
          </cell>
          <cell r="F245">
            <v>4.8640729500000006</v>
          </cell>
          <cell r="G245">
            <v>4.9414376999999998</v>
          </cell>
          <cell r="H245">
            <v>4.6054559299999998</v>
          </cell>
          <cell r="I245">
            <v>4.6040405699999996</v>
          </cell>
          <cell r="J245">
            <v>-0.21961751046859615</v>
          </cell>
          <cell r="K245">
            <v>1.5905343278208688E-2</v>
          </cell>
          <cell r="L245">
            <v>-6.7992715966043657E-2</v>
          </cell>
          <cell r="M245">
            <v>-3.0732245004897894E-4</v>
          </cell>
          <cell r="N245"/>
          <cell r="O245"/>
          <cell r="P245"/>
          <cell r="Q245">
            <v>-1.0017049002676111E-2</v>
          </cell>
          <cell r="R245">
            <v>4.5579216700000007</v>
          </cell>
          <cell r="S245"/>
          <cell r="T245"/>
          <cell r="U245"/>
          <cell r="V245">
            <v>0.16066656853229397</v>
          </cell>
          <cell r="W245">
            <v>5.2902273043578836</v>
          </cell>
          <cell r="X245"/>
          <cell r="Y245"/>
          <cell r="Z245"/>
        </row>
        <row r="246">
          <cell r="A246"/>
          <cell r="B246" t="str">
            <v>Reprises de provisions maternité - IJ</v>
          </cell>
          <cell r="C246" t="str">
            <v>781411217</v>
          </cell>
          <cell r="D246"/>
          <cell r="E246">
            <v>4.9574030000000002</v>
          </cell>
          <cell r="F246">
            <v>4.5285510000000002</v>
          </cell>
          <cell r="G246">
            <v>4.5368899999999996</v>
          </cell>
          <cell r="H246">
            <v>4.2922710000000004</v>
          </cell>
          <cell r="I246">
            <v>4.1998829999999998</v>
          </cell>
          <cell r="J246">
            <v>-8.6507391067460124E-2</v>
          </cell>
          <cell r="K246">
            <v>1.841427865116111E-3</v>
          </cell>
          <cell r="L246">
            <v>-5.3917771865749288E-2</v>
          </cell>
          <cell r="M246">
            <v>-2.152427001929761E-2</v>
          </cell>
          <cell r="N246"/>
          <cell r="O246"/>
          <cell r="P246"/>
          <cell r="Q246">
            <v>9.7828915710271216E-3</v>
          </cell>
          <cell r="R246">
            <v>4.2409699999999999</v>
          </cell>
          <cell r="S246"/>
          <cell r="T246"/>
          <cell r="U246"/>
          <cell r="V246">
            <v>0.17140356380416577</v>
          </cell>
          <cell r="W246">
            <v>4.9678873719865528</v>
          </cell>
          <cell r="X246"/>
          <cell r="Y246"/>
          <cell r="Z246"/>
        </row>
        <row r="247">
          <cell r="A247"/>
          <cell r="B247" t="str">
            <v>Reprises de provisions maternité - Autres soins de ville</v>
          </cell>
          <cell r="C247" t="str">
            <v>78141121-781411217</v>
          </cell>
          <cell r="D247"/>
          <cell r="E247">
            <v>0.21835299999999958</v>
          </cell>
          <cell r="F247">
            <v>0.20670400000000022</v>
          </cell>
          <cell r="G247">
            <v>0.28818300000000008</v>
          </cell>
          <cell r="H247">
            <v>0.17262500000000003</v>
          </cell>
          <cell r="I247">
            <v>0.1812750000000003</v>
          </cell>
          <cell r="J247">
            <v>-5.3349392955440854E-2</v>
          </cell>
          <cell r="K247">
            <v>0.3941820187320989</v>
          </cell>
          <cell r="L247">
            <v>-0.40098826093142209</v>
          </cell>
          <cell r="M247">
            <v>5.0108616944244851E-2</v>
          </cell>
          <cell r="N247"/>
          <cell r="O247"/>
          <cell r="P247"/>
          <cell r="Q247">
            <v>-0.21224658667769949</v>
          </cell>
          <cell r="R247">
            <v>0.14280000000000026</v>
          </cell>
          <cell r="S247"/>
          <cell r="T247"/>
          <cell r="U247"/>
          <cell r="V247">
            <v>1.6881814693433236E-2</v>
          </cell>
          <cell r="W247">
            <v>0.14521072313822253</v>
          </cell>
          <cell r="X247"/>
          <cell r="Y247"/>
          <cell r="Z247"/>
        </row>
        <row r="248">
          <cell r="A248"/>
          <cell r="B248" t="str">
            <v>Reprises de provisions maternité - Etablissements sanitaires</v>
          </cell>
          <cell r="C248" t="str">
            <v>781411221</v>
          </cell>
          <cell r="D248"/>
          <cell r="E248">
            <v>0.64042651000000006</v>
          </cell>
          <cell r="F248">
            <v>2.0909949999999997E-2</v>
          </cell>
          <cell r="G248">
            <v>1.3406700000000001E-2</v>
          </cell>
          <cell r="H248">
            <v>5.3522930000000003E-2</v>
          </cell>
          <cell r="I248">
            <v>5.4598569999999999E-2</v>
          </cell>
          <cell r="J248">
            <v>-0.96734996182465971</v>
          </cell>
          <cell r="K248">
            <v>-0.35883634346327931</v>
          </cell>
          <cell r="L248">
            <v>2.9922523812720505</v>
          </cell>
          <cell r="M248">
            <v>2.0096807106785741E-2</v>
          </cell>
          <cell r="N248"/>
          <cell r="O248"/>
          <cell r="P248"/>
          <cell r="Q248">
            <v>0.12899788401051537</v>
          </cell>
          <cell r="R248">
            <v>6.1641670000000003E-2</v>
          </cell>
          <cell r="S248"/>
          <cell r="T248"/>
          <cell r="U248"/>
          <cell r="V248">
            <v>2.6211784008863589E-2</v>
          </cell>
          <cell r="W248">
            <v>6.3257408139985649E-2</v>
          </cell>
          <cell r="X248"/>
          <cell r="Y248"/>
          <cell r="Z248"/>
        </row>
        <row r="249">
          <cell r="A249"/>
          <cell r="B249" t="str">
            <v>Reprises de provisions maternité - Médico social</v>
          </cell>
          <cell r="C249" t="str">
            <v>781411222</v>
          </cell>
          <cell r="D249"/>
          <cell r="E249">
            <v>0.3</v>
          </cell>
          <cell r="F249">
            <v>0</v>
          </cell>
          <cell r="G249">
            <v>0</v>
          </cell>
          <cell r="H249">
            <v>0</v>
          </cell>
          <cell r="I249">
            <v>0</v>
          </cell>
          <cell r="J249">
            <v>-1</v>
          </cell>
          <cell r="K249" t="str">
            <v/>
          </cell>
          <cell r="L249" t="str">
            <v/>
          </cell>
          <cell r="M249" t="str">
            <v/>
          </cell>
          <cell r="N249"/>
          <cell r="O249"/>
          <cell r="P249"/>
          <cell r="Q249" t="e">
            <v>#DIV/0!</v>
          </cell>
          <cell r="R249">
            <v>0</v>
          </cell>
          <cell r="S249"/>
          <cell r="T249"/>
          <cell r="U249"/>
          <cell r="V249"/>
          <cell r="W249">
            <v>0</v>
          </cell>
          <cell r="X249"/>
          <cell r="Y249"/>
          <cell r="Z249"/>
        </row>
        <row r="250">
          <cell r="A250"/>
          <cell r="B250" t="str">
            <v>Reprises de provisions maternité - Cliniques privées</v>
          </cell>
          <cell r="C250" t="str">
            <v>781411223</v>
          </cell>
          <cell r="D250"/>
          <cell r="E250">
            <v>0.11675199999999999</v>
          </cell>
          <cell r="F250">
            <v>0.107908</v>
          </cell>
          <cell r="G250">
            <v>0.10295799999999999</v>
          </cell>
          <cell r="H250">
            <v>8.7037000000000003E-2</v>
          </cell>
          <cell r="I250">
            <v>0.16828399999999999</v>
          </cell>
          <cell r="J250">
            <v>-7.5750308345895495E-2</v>
          </cell>
          <cell r="K250">
            <v>-4.5872409830596525E-2</v>
          </cell>
          <cell r="L250">
            <v>-0.15463587093766382</v>
          </cell>
          <cell r="M250">
            <v>0.93347656743683705</v>
          </cell>
          <cell r="N250"/>
          <cell r="O250"/>
          <cell r="P250"/>
          <cell r="Q250">
            <v>-0.33142782439209906</v>
          </cell>
          <cell r="R250">
            <v>0.11251</v>
          </cell>
          <cell r="S250"/>
          <cell r="T250"/>
          <cell r="U250"/>
          <cell r="V250">
            <v>1.2103822710176185E-2</v>
          </cell>
          <cell r="W250">
            <v>0.11387180109312192</v>
          </cell>
          <cell r="X250"/>
          <cell r="Y250"/>
          <cell r="Z250"/>
        </row>
        <row r="251">
          <cell r="A251"/>
          <cell r="B251" t="str">
            <v>Reprise de provisions "invalidité"</v>
          </cell>
          <cell r="C251">
            <v>781461</v>
          </cell>
          <cell r="D251"/>
          <cell r="E251">
            <v>0.66128200000000004</v>
          </cell>
          <cell r="F251">
            <v>0.89244599999999996</v>
          </cell>
          <cell r="G251">
            <v>0.81940199999999996</v>
          </cell>
          <cell r="H251">
            <v>0.73256600000000005</v>
          </cell>
          <cell r="I251">
            <v>0.61887300000000001</v>
          </cell>
          <cell r="J251">
            <v>0.34956947263043592</v>
          </cell>
          <cell r="K251">
            <v>-8.18469688922355E-2</v>
          </cell>
          <cell r="L251">
            <v>-0.10597484506994115</v>
          </cell>
          <cell r="M251">
            <v>-0.15519830295154299</v>
          </cell>
          <cell r="N251"/>
          <cell r="O251"/>
          <cell r="P251"/>
          <cell r="Q251">
            <v>0.37839912227549105</v>
          </cell>
          <cell r="R251">
            <v>0.85305399999999998</v>
          </cell>
          <cell r="S251"/>
          <cell r="T251"/>
          <cell r="U251"/>
          <cell r="V251">
            <v>4.9658317029634752E-3</v>
          </cell>
          <cell r="W251">
            <v>0.85729012259753978</v>
          </cell>
          <cell r="X251"/>
          <cell r="Y251"/>
          <cell r="Z251"/>
        </row>
        <row r="252">
          <cell r="A252"/>
          <cell r="B252" t="str">
            <v>Pour créances sur prestations et allocations indues à récupérer</v>
          </cell>
          <cell r="C252" t="str">
            <v>7817145+7817645</v>
          </cell>
          <cell r="D252"/>
          <cell r="E252">
            <v>5.4043576099999999</v>
          </cell>
          <cell r="F252">
            <v>7.3579641899999997</v>
          </cell>
          <cell r="G252">
            <v>7.25927612</v>
          </cell>
          <cell r="H252">
            <v>8.0023879699999991</v>
          </cell>
          <cell r="I252">
            <v>8.1719050699999993</v>
          </cell>
          <cell r="J252">
            <v>0.36148728877325342</v>
          </cell>
          <cell r="K252">
            <v>-1.341241509901935E-2</v>
          </cell>
          <cell r="L252">
            <v>0.10236721096097377</v>
          </cell>
          <cell r="M252">
            <v>2.1183314360100965E-2</v>
          </cell>
          <cell r="N252"/>
          <cell r="O252"/>
          <cell r="P252"/>
          <cell r="Q252">
            <v>0.20984386447357509</v>
          </cell>
          <cell r="R252">
            <v>9.8867292100000004</v>
          </cell>
          <cell r="S252"/>
          <cell r="T252"/>
          <cell r="U252"/>
          <cell r="V252">
            <v>-1.1463315738454778E-2</v>
          </cell>
          <cell r="W252">
            <v>9.7733945114451668</v>
          </cell>
          <cell r="X252"/>
          <cell r="Y252"/>
          <cell r="Z252"/>
        </row>
        <row r="253">
          <cell r="A253"/>
          <cell r="B253" t="str">
            <v>Reprise sur provision pour dépréciation des actifs circulants</v>
          </cell>
          <cell r="C253" t="str">
            <v>7817 hors 7817145+7817645</v>
          </cell>
          <cell r="D253"/>
          <cell r="E253">
            <v>99.631510289999994</v>
          </cell>
          <cell r="F253">
            <v>105.11647579999999</v>
          </cell>
          <cell r="G253">
            <v>112.0102108</v>
          </cell>
          <cell r="H253">
            <v>114.20635682</v>
          </cell>
          <cell r="I253">
            <v>107.33977156</v>
          </cell>
          <cell r="J253">
            <v>5.505251796379243E-2</v>
          </cell>
          <cell r="K253">
            <v>6.5581869516976393E-2</v>
          </cell>
          <cell r="L253">
            <v>1.9606659110046068E-2</v>
          </cell>
          <cell r="M253">
            <v>-6.0124370054307749E-2</v>
          </cell>
          <cell r="N253"/>
          <cell r="O253"/>
          <cell r="P253"/>
          <cell r="Q253">
            <v>0.1652402097770963</v>
          </cell>
          <cell r="R253">
            <v>125.07661793</v>
          </cell>
          <cell r="S253"/>
          <cell r="T253"/>
          <cell r="U253"/>
          <cell r="V253">
            <v>3.4662550271911119E-2</v>
          </cell>
          <cell r="W253">
            <v>129.41209248683924</v>
          </cell>
          <cell r="X253"/>
          <cell r="Y253"/>
          <cell r="Z253"/>
        </row>
        <row r="254">
          <cell r="A254"/>
          <cell r="B254" t="str">
            <v>Reprise sur provision pour dépréciation des actifs circulants (technique)</v>
          </cell>
          <cell r="C254"/>
          <cell r="D254"/>
          <cell r="E254">
            <v>99.22403602</v>
          </cell>
          <cell r="F254">
            <v>104.67472875999999</v>
          </cell>
          <cell r="G254">
            <v>112.0102108</v>
          </cell>
          <cell r="H254">
            <v>114.20635682</v>
          </cell>
          <cell r="I254">
            <v>107.33977156</v>
          </cell>
          <cell r="J254">
            <v>5.4933189160954209E-2</v>
          </cell>
          <cell r="K254">
            <v>7.0078825394608094E-2</v>
          </cell>
          <cell r="L254">
            <v>1.9606659110046068E-2</v>
          </cell>
          <cell r="M254">
            <v>-6.0124370054307749E-2</v>
          </cell>
          <cell r="N254"/>
          <cell r="O254"/>
          <cell r="P254"/>
          <cell r="Q254">
            <v>0.1652402097770963</v>
          </cell>
          <cell r="R254">
            <v>125.07661793</v>
          </cell>
          <cell r="S254"/>
          <cell r="T254"/>
          <cell r="U254"/>
          <cell r="V254">
            <v>3.4662550271911119E-2</v>
          </cell>
          <cell r="W254">
            <v>129.41209248683924</v>
          </cell>
          <cell r="X254"/>
          <cell r="Y254"/>
          <cell r="Z254"/>
        </row>
        <row r="255">
          <cell r="A255"/>
          <cell r="B255" t="str">
            <v>Reprise sur provision pour dépréciation des actifs circulants (gestion)</v>
          </cell>
          <cell r="C255"/>
          <cell r="D255"/>
          <cell r="E255">
            <v>0.40747427000000003</v>
          </cell>
          <cell r="F255">
            <v>0.44174703999999998</v>
          </cell>
          <cell r="G255"/>
          <cell r="H255"/>
          <cell r="I255"/>
          <cell r="J255">
            <v>8.4110267870410441E-2</v>
          </cell>
          <cell r="K255">
            <v>-1</v>
          </cell>
          <cell r="L255" t="str">
            <v/>
          </cell>
          <cell r="M255" t="str">
            <v/>
          </cell>
          <cell r="N255"/>
          <cell r="O255"/>
          <cell r="P255"/>
          <cell r="Q255" t="str">
            <v/>
          </cell>
          <cell r="R255">
            <v>0</v>
          </cell>
          <cell r="S255"/>
          <cell r="T255"/>
          <cell r="U255"/>
          <cell r="V255" t="e">
            <v>#DIV/0!</v>
          </cell>
          <cell r="W255">
            <v>0</v>
          </cell>
          <cell r="X255"/>
          <cell r="Y255"/>
          <cell r="Z255"/>
        </row>
        <row r="256">
          <cell r="A256"/>
          <cell r="B256" t="str">
            <v>Reprise sur provision pour autres charges</v>
          </cell>
          <cell r="C256"/>
          <cell r="D256"/>
          <cell r="E256">
            <v>1.52208984</v>
          </cell>
          <cell r="F256">
            <v>7.4690403700000001</v>
          </cell>
          <cell r="G256">
            <v>0.90432791999999995</v>
          </cell>
          <cell r="H256">
            <v>4.6979999999999999E-3</v>
          </cell>
          <cell r="I256">
            <v>4.7852818199999998</v>
          </cell>
          <cell r="J256">
            <v>3.9070956087585476</v>
          </cell>
          <cell r="K256">
            <v>-0.87892314471450639</v>
          </cell>
          <cell r="L256">
            <v>-0.9948049818035033</v>
          </cell>
          <cell r="M256">
            <v>1017.5785057471263</v>
          </cell>
          <cell r="N256"/>
          <cell r="O256"/>
          <cell r="P256"/>
          <cell r="Q256">
            <v>-0.99633157237957615</v>
          </cell>
          <cell r="R256">
            <v>1.7554460000000001E-2</v>
          </cell>
          <cell r="S256"/>
          <cell r="T256"/>
          <cell r="U256"/>
          <cell r="V256">
            <v>0.14230309481711528</v>
          </cell>
          <cell r="W256">
            <v>2.0052513985843259E-2</v>
          </cell>
          <cell r="X256"/>
          <cell r="Y256"/>
          <cell r="Z256"/>
        </row>
        <row r="257">
          <cell r="A257"/>
          <cell r="B257" t="str">
            <v>Reprise sur provision pour autres charges (technique)</v>
          </cell>
          <cell r="C257"/>
          <cell r="D257"/>
          <cell r="E257">
            <v>1.52208984</v>
          </cell>
          <cell r="F257">
            <v>7.4690403700000001</v>
          </cell>
          <cell r="G257">
            <v>0.90432791999999995</v>
          </cell>
          <cell r="H257">
            <v>4.6979999999999999E-3</v>
          </cell>
          <cell r="I257">
            <v>4.7852818199999998</v>
          </cell>
          <cell r="J257">
            <v>3.9070956087585476</v>
          </cell>
          <cell r="K257">
            <v>-0.87892314471450639</v>
          </cell>
          <cell r="L257">
            <v>-0.9948049818035033</v>
          </cell>
          <cell r="M257">
            <v>1017.5785057471263</v>
          </cell>
          <cell r="N257"/>
          <cell r="O257"/>
          <cell r="P257"/>
          <cell r="Q257">
            <v>-0.99633157237957615</v>
          </cell>
          <cell r="R257">
            <v>1.7554460000000001E-2</v>
          </cell>
          <cell r="S257"/>
          <cell r="T257"/>
          <cell r="U257"/>
          <cell r="V257">
            <v>0.14230309481711528</v>
          </cell>
          <cell r="W257">
            <v>2.0052513985843259E-2</v>
          </cell>
          <cell r="X257"/>
          <cell r="Y257"/>
          <cell r="Z257"/>
        </row>
        <row r="258">
          <cell r="A258"/>
          <cell r="B258" t="str">
            <v>Reprise sur provision pour autres charges (gestion)</v>
          </cell>
          <cell r="C258"/>
          <cell r="D258"/>
          <cell r="E258">
            <v>0</v>
          </cell>
          <cell r="F258">
            <v>0</v>
          </cell>
          <cell r="G258"/>
          <cell r="H258"/>
          <cell r="I258"/>
          <cell r="J258" t="str">
            <v/>
          </cell>
          <cell r="K258" t="str">
            <v/>
          </cell>
          <cell r="L258" t="str">
            <v/>
          </cell>
          <cell r="M258" t="str">
            <v/>
          </cell>
          <cell r="N258"/>
          <cell r="O258"/>
          <cell r="P258"/>
          <cell r="Q258" t="str">
            <v/>
          </cell>
          <cell r="R258">
            <v>0</v>
          </cell>
          <cell r="S258"/>
          <cell r="T258"/>
          <cell r="U258"/>
          <cell r="V258" t="e">
            <v>#DIV/0!</v>
          </cell>
          <cell r="W258">
            <v>0</v>
          </cell>
          <cell r="X258"/>
          <cell r="Y258"/>
          <cell r="Z258"/>
        </row>
        <row r="259">
          <cell r="A259"/>
          <cell r="B259"/>
          <cell r="C259"/>
          <cell r="D259"/>
          <cell r="E259"/>
          <cell r="F259"/>
          <cell r="G259"/>
          <cell r="H259"/>
          <cell r="I259"/>
          <cell r="J259"/>
          <cell r="K259"/>
          <cell r="L259"/>
          <cell r="M259"/>
          <cell r="N259"/>
          <cell r="O259"/>
          <cell r="P259"/>
          <cell r="Q259"/>
          <cell r="R259"/>
          <cell r="S259"/>
          <cell r="T259"/>
          <cell r="U259"/>
          <cell r="V259"/>
          <cell r="W259"/>
          <cell r="X259"/>
          <cell r="Y259"/>
          <cell r="Z259"/>
        </row>
        <row r="260">
          <cell r="A260"/>
          <cell r="B260" t="str">
            <v>V PRODUITS FINANCIERS</v>
          </cell>
          <cell r="C260"/>
          <cell r="D260"/>
          <cell r="E260">
            <v>1.31603019</v>
          </cell>
          <cell r="F260">
            <v>1.1791358999999999</v>
          </cell>
          <cell r="G260">
            <v>1.0351314300000001</v>
          </cell>
          <cell r="H260">
            <v>1.33607443</v>
          </cell>
          <cell r="I260">
            <v>0.61140463999999994</v>
          </cell>
          <cell r="J260">
            <v>-0.10402063040818242</v>
          </cell>
          <cell r="K260">
            <v>-0.1221271186807219</v>
          </cell>
          <cell r="L260">
            <v>0.29072926517166997</v>
          </cell>
          <cell r="M260">
            <v>-0.54238729050446699</v>
          </cell>
          <cell r="N260"/>
          <cell r="O260"/>
          <cell r="P260"/>
          <cell r="Q260">
            <v>-3.2650275601441174E-2</v>
          </cell>
          <cell r="R260">
            <v>0.59144211000000002</v>
          </cell>
          <cell r="S260"/>
          <cell r="T260"/>
          <cell r="U260"/>
          <cell r="V260">
            <v>7.8581904045803112E-3</v>
          </cell>
          <cell r="W260">
            <v>0.59608977471366675</v>
          </cell>
          <cell r="X260"/>
          <cell r="Y260"/>
          <cell r="Z260"/>
        </row>
        <row r="261">
          <cell r="A261"/>
          <cell r="B261" t="str">
            <v>Reprises sur provisions et transferts de charges (gestion)</v>
          </cell>
          <cell r="C261" t="str">
            <v>786+79</v>
          </cell>
          <cell r="D261"/>
          <cell r="E261">
            <v>0.31607981000000002</v>
          </cell>
          <cell r="F261">
            <v>0.40967618</v>
          </cell>
          <cell r="G261">
            <v>0.62767744000000003</v>
          </cell>
          <cell r="H261">
            <v>0.80192525000000003</v>
          </cell>
          <cell r="I261">
            <v>0.3753088</v>
          </cell>
          <cell r="J261">
            <v>0.29611625620756976</v>
          </cell>
          <cell r="K261">
            <v>0.53213066964254552</v>
          </cell>
          <cell r="L261">
            <v>0.27760725317768309</v>
          </cell>
          <cell r="M261">
            <v>-0.53199029460663572</v>
          </cell>
          <cell r="N261"/>
          <cell r="O261"/>
          <cell r="P261"/>
          <cell r="Q261">
            <v>-5.3189613459636381E-2</v>
          </cell>
          <cell r="R261">
            <v>0.35534627000000002</v>
          </cell>
          <cell r="S261"/>
          <cell r="T261"/>
          <cell r="U261"/>
          <cell r="V261">
            <v>1.3079255661433375E-2</v>
          </cell>
          <cell r="W261">
            <v>0.35999393471366675</v>
          </cell>
          <cell r="X261"/>
          <cell r="Y261"/>
          <cell r="Z261"/>
        </row>
        <row r="262">
          <cell r="A262"/>
          <cell r="B262" t="str">
            <v>Autres produits financiers</v>
          </cell>
          <cell r="C262">
            <v>76</v>
          </cell>
          <cell r="D262"/>
          <cell r="E262">
            <v>0.99995038000000003</v>
          </cell>
          <cell r="F262">
            <v>0.76945971999999996</v>
          </cell>
          <cell r="G262">
            <v>0.40745398999999999</v>
          </cell>
          <cell r="H262">
            <v>0.53414918</v>
          </cell>
          <cell r="I262">
            <v>0.23609584</v>
          </cell>
          <cell r="J262">
            <v>-0.23050209751407871</v>
          </cell>
          <cell r="K262">
            <v>-0.47046742095869554</v>
          </cell>
          <cell r="L262">
            <v>0.31094354972447324</v>
          </cell>
          <cell r="M262">
            <v>-0.55799643837326496</v>
          </cell>
          <cell r="N262"/>
          <cell r="O262"/>
          <cell r="P262"/>
          <cell r="Q262">
            <v>0</v>
          </cell>
          <cell r="R262">
            <v>0.23609584</v>
          </cell>
          <cell r="S262"/>
          <cell r="T262"/>
          <cell r="U262"/>
          <cell r="V262">
            <v>0</v>
          </cell>
          <cell r="W262">
            <v>0.23609584</v>
          </cell>
          <cell r="X262"/>
          <cell r="Y262"/>
          <cell r="Z262"/>
        </row>
        <row r="263">
          <cell r="A263"/>
          <cell r="B263" t="str">
            <v>Autres produits financiers (technique)</v>
          </cell>
          <cell r="C263"/>
          <cell r="D263"/>
          <cell r="E263">
            <v>0.16908487999999999</v>
          </cell>
          <cell r="F263">
            <v>3.7287420000000002E-2</v>
          </cell>
          <cell r="G263">
            <v>0.40745398999999999</v>
          </cell>
          <cell r="H263">
            <v>0.53414918</v>
          </cell>
          <cell r="I263">
            <v>0.23609584</v>
          </cell>
          <cell r="J263">
            <v>-0.77947513698445414</v>
          </cell>
          <cell r="K263">
            <v>9.9273848928137145</v>
          </cell>
          <cell r="L263">
            <v>0.31094354972447324</v>
          </cell>
          <cell r="M263">
            <v>-0.55799643837326496</v>
          </cell>
          <cell r="N263"/>
          <cell r="O263"/>
          <cell r="P263"/>
          <cell r="Q263">
            <v>0</v>
          </cell>
          <cell r="R263">
            <v>0.23609584</v>
          </cell>
          <cell r="S263"/>
          <cell r="T263"/>
          <cell r="U263"/>
          <cell r="V263">
            <v>0</v>
          </cell>
          <cell r="W263">
            <v>0.23609584</v>
          </cell>
          <cell r="X263"/>
          <cell r="Y263"/>
          <cell r="Z263"/>
        </row>
        <row r="264">
          <cell r="A264"/>
          <cell r="B264" t="str">
            <v>Autres produits financiers (gestion)</v>
          </cell>
          <cell r="C264"/>
          <cell r="D264"/>
          <cell r="E264">
            <v>0.83086550000000003</v>
          </cell>
          <cell r="F264">
            <v>0.7321723</v>
          </cell>
          <cell r="G264"/>
          <cell r="H264"/>
          <cell r="I264"/>
          <cell r="J264">
            <v>-0.1187836057701277</v>
          </cell>
          <cell r="K264">
            <v>-1</v>
          </cell>
          <cell r="L264" t="str">
            <v/>
          </cell>
          <cell r="M264" t="str">
            <v/>
          </cell>
          <cell r="N264"/>
          <cell r="O264"/>
          <cell r="P264"/>
          <cell r="Q264">
            <v>0</v>
          </cell>
          <cell r="R264">
            <v>0</v>
          </cell>
          <cell r="S264"/>
          <cell r="T264"/>
          <cell r="U264"/>
          <cell r="V264">
            <v>0</v>
          </cell>
          <cell r="W264">
            <v>0</v>
          </cell>
          <cell r="X264"/>
          <cell r="Y264"/>
          <cell r="Z264"/>
        </row>
        <row r="265">
          <cell r="A265"/>
          <cell r="C265"/>
          <cell r="D265"/>
          <cell r="E265"/>
          <cell r="F265"/>
          <cell r="G265"/>
          <cell r="H265"/>
          <cell r="I265"/>
          <cell r="J265"/>
          <cell r="K265"/>
          <cell r="L265"/>
          <cell r="M265"/>
          <cell r="N265"/>
          <cell r="O265"/>
          <cell r="P265"/>
          <cell r="Q265"/>
          <cell r="R265"/>
          <cell r="S265"/>
          <cell r="T265"/>
          <cell r="U265"/>
          <cell r="V265" t="str">
            <v/>
          </cell>
          <cell r="W265"/>
          <cell r="X265"/>
          <cell r="Y265"/>
          <cell r="Z265"/>
        </row>
        <row r="266">
          <cell r="A266" t="str">
            <v>B - PRODUITS DE GESTION COURANTE</v>
          </cell>
          <cell r="B266"/>
          <cell r="C266"/>
          <cell r="D266"/>
          <cell r="E266">
            <v>24.078367610000001</v>
          </cell>
          <cell r="F266">
            <v>25.097581760000001</v>
          </cell>
          <cell r="G266">
            <v>23.63051995</v>
          </cell>
          <cell r="H266">
            <v>24.773765109999999</v>
          </cell>
          <cell r="I266">
            <v>24.077363989999998</v>
          </cell>
          <cell r="J266">
            <v>4.2329038517408026E-2</v>
          </cell>
          <cell r="K266">
            <v>-5.8454309424271822E-2</v>
          </cell>
          <cell r="L266">
            <v>4.838002559482401E-2</v>
          </cell>
          <cell r="M266">
            <v>-2.8110427176000655E-2</v>
          </cell>
          <cell r="N266"/>
          <cell r="O266"/>
          <cell r="P266"/>
          <cell r="Q266">
            <v>-3.6154547689816435E-2</v>
          </cell>
          <cell r="R266">
            <v>23.206857785378475</v>
          </cell>
          <cell r="S266"/>
          <cell r="T266"/>
          <cell r="U266"/>
          <cell r="V266">
            <v>-2.8865165687985309E-2</v>
          </cell>
          <cell r="W266">
            <v>22.536987990306013</v>
          </cell>
          <cell r="X266"/>
          <cell r="Y266"/>
          <cell r="Z266"/>
        </row>
        <row r="267">
          <cell r="A267"/>
          <cell r="B267" t="str">
            <v>Reprises sur amortissements et provisions</v>
          </cell>
          <cell r="C267" t="str">
            <v>7811,7815,7816</v>
          </cell>
          <cell r="D267"/>
          <cell r="E267">
            <v>0.68267204999999997</v>
          </cell>
          <cell r="F267">
            <v>1.0339789500000001</v>
          </cell>
          <cell r="G267">
            <v>0.67027738999999997</v>
          </cell>
          <cell r="H267">
            <v>1.0350196300000001</v>
          </cell>
          <cell r="I267">
            <v>3.5200781800000001</v>
          </cell>
          <cell r="J267">
            <v>0.51460565874932207</v>
          </cell>
          <cell r="K267">
            <v>-0.35174948194061406</v>
          </cell>
          <cell r="L267">
            <v>0.54416611009361382</v>
          </cell>
          <cell r="M267">
            <v>2.4009772162485454</v>
          </cell>
          <cell r="N267"/>
          <cell r="O267"/>
          <cell r="P267"/>
          <cell r="Q267">
            <v>-3.6154547689816546E-2</v>
          </cell>
          <cell r="R267">
            <v>3.3928113455693074</v>
          </cell>
          <cell r="S267"/>
          <cell r="T267"/>
          <cell r="U267"/>
          <cell r="V267">
            <v>-2.8865165687985393E-2</v>
          </cell>
          <cell r="W267">
            <v>3.2948772839313727</v>
          </cell>
          <cell r="X267"/>
          <cell r="Y267"/>
          <cell r="Z267"/>
        </row>
        <row r="268">
          <cell r="A268"/>
          <cell r="B268" t="str">
            <v>Reprises sur amortissements et provisions (technique)</v>
          </cell>
          <cell r="C268"/>
          <cell r="D268"/>
          <cell r="E268">
            <v>0</v>
          </cell>
          <cell r="F268">
            <v>0</v>
          </cell>
          <cell r="G268"/>
          <cell r="H268"/>
          <cell r="I268"/>
          <cell r="J268" t="str">
            <v/>
          </cell>
          <cell r="K268" t="str">
            <v/>
          </cell>
          <cell r="L268" t="str">
            <v/>
          </cell>
          <cell r="M268" t="str">
            <v/>
          </cell>
          <cell r="N268"/>
          <cell r="O268"/>
          <cell r="P268"/>
          <cell r="Q268">
            <v>0</v>
          </cell>
          <cell r="R268">
            <v>0</v>
          </cell>
          <cell r="S268"/>
          <cell r="T268"/>
          <cell r="U268"/>
          <cell r="V268">
            <v>0</v>
          </cell>
          <cell r="W268">
            <v>0</v>
          </cell>
          <cell r="X268"/>
          <cell r="Y268"/>
          <cell r="Z268"/>
        </row>
        <row r="269">
          <cell r="A269"/>
          <cell r="B269" t="str">
            <v>Reprises sur amortissements et provisions (gestion)</v>
          </cell>
          <cell r="C269"/>
          <cell r="D269"/>
          <cell r="E269">
            <v>0.68267204999999997</v>
          </cell>
          <cell r="F269">
            <v>1.0339789500000001</v>
          </cell>
          <cell r="G269">
            <v>0.67027738999999997</v>
          </cell>
          <cell r="H269">
            <v>1.0350196300000001</v>
          </cell>
          <cell r="I269">
            <v>3.5200781800000001</v>
          </cell>
          <cell r="J269">
            <v>0.51460565874932207</v>
          </cell>
          <cell r="K269">
            <v>-0.35174948194061406</v>
          </cell>
          <cell r="L269">
            <v>0.54416611009361382</v>
          </cell>
          <cell r="M269">
            <v>2.4009772162485454</v>
          </cell>
          <cell r="N269"/>
          <cell r="O269"/>
          <cell r="P269"/>
          <cell r="Q269">
            <v>-3.6154547689816539E-2</v>
          </cell>
          <cell r="R269">
            <v>3.3928113455693074</v>
          </cell>
          <cell r="S269"/>
          <cell r="T269"/>
          <cell r="U269"/>
          <cell r="V269">
            <v>-2.8865165687985403E-2</v>
          </cell>
          <cell r="W269">
            <v>3.2948772839313727</v>
          </cell>
          <cell r="X269"/>
          <cell r="Y269"/>
          <cell r="Z269"/>
        </row>
        <row r="270">
          <cell r="A270"/>
          <cell r="B270" t="str">
            <v>Divers produits de gestion courante</v>
          </cell>
          <cell r="C270" t="str">
            <v>70,71,72,74,751,752,753,755</v>
          </cell>
          <cell r="D270"/>
          <cell r="E270">
            <v>23.39569556</v>
          </cell>
          <cell r="F270">
            <v>24.063602809999999</v>
          </cell>
          <cell r="G270">
            <v>22.960242560000001</v>
          </cell>
          <cell r="H270">
            <v>23.738745479999999</v>
          </cell>
          <cell r="I270">
            <v>20.55728581</v>
          </cell>
          <cell r="J270">
            <v>2.8548296343107269E-2</v>
          </cell>
          <cell r="K270">
            <v>-4.5851831029287089E-2</v>
          </cell>
          <cell r="L270">
            <v>3.3906563398256949E-2</v>
          </cell>
          <cell r="M270">
            <v>-0.13401970515587663</v>
          </cell>
          <cell r="N270"/>
          <cell r="O270"/>
          <cell r="P270"/>
          <cell r="Q270">
            <v>-3.6154547689816435E-2</v>
          </cell>
          <cell r="R270">
            <v>19.814046439809168</v>
          </cell>
          <cell r="S270"/>
          <cell r="T270"/>
          <cell r="U270"/>
          <cell r="V270">
            <v>-2.8865165687985406E-2</v>
          </cell>
          <cell r="W270">
            <v>19.242110706374639</v>
          </cell>
          <cell r="X270"/>
          <cell r="Y270"/>
          <cell r="Z270"/>
        </row>
        <row r="271">
          <cell r="A271"/>
          <cell r="B271" t="str">
            <v>Divers produits de gestion courante (technique)</v>
          </cell>
          <cell r="C271"/>
          <cell r="D271"/>
          <cell r="E271">
            <v>0</v>
          </cell>
          <cell r="F271">
            <v>0.23163800000000001</v>
          </cell>
          <cell r="G271"/>
          <cell r="H271"/>
          <cell r="I271"/>
          <cell r="J271" t="str">
            <v/>
          </cell>
          <cell r="K271">
            <v>-1</v>
          </cell>
          <cell r="L271" t="str">
            <v/>
          </cell>
          <cell r="M271" t="str">
            <v/>
          </cell>
          <cell r="N271"/>
          <cell r="O271"/>
          <cell r="P271"/>
          <cell r="Q271">
            <v>0</v>
          </cell>
          <cell r="R271">
            <v>0</v>
          </cell>
          <cell r="S271"/>
          <cell r="T271"/>
          <cell r="U271"/>
          <cell r="V271">
            <v>0</v>
          </cell>
          <cell r="W271">
            <v>0</v>
          </cell>
          <cell r="X271"/>
          <cell r="Y271"/>
          <cell r="Z271"/>
        </row>
        <row r="272">
          <cell r="A272"/>
          <cell r="B272" t="str">
            <v>Produits de gestion courante (gestion) réforme financement gestion 2014</v>
          </cell>
          <cell r="C272" t="str">
            <v>755</v>
          </cell>
          <cell r="D272"/>
          <cell r="E272"/>
          <cell r="F272"/>
          <cell r="G272"/>
          <cell r="H272"/>
          <cell r="I272"/>
          <cell r="J272"/>
          <cell r="K272"/>
          <cell r="L272"/>
          <cell r="M272"/>
          <cell r="N272"/>
          <cell r="O272"/>
          <cell r="P272"/>
          <cell r="Q272"/>
          <cell r="R272"/>
          <cell r="S272"/>
          <cell r="T272"/>
          <cell r="U272"/>
          <cell r="V272" t="str">
            <v/>
          </cell>
          <cell r="W272"/>
          <cell r="X272"/>
          <cell r="Y272"/>
          <cell r="Z272"/>
        </row>
        <row r="273">
          <cell r="A273"/>
          <cell r="B273" t="str">
            <v>Divers produits de gestion courante (gestion)</v>
          </cell>
          <cell r="C273"/>
          <cell r="D273"/>
          <cell r="E273">
            <v>23.39569556</v>
          </cell>
          <cell r="F273">
            <v>23.831964809999999</v>
          </cell>
          <cell r="G273">
            <v>22.960242560000001</v>
          </cell>
          <cell r="H273">
            <v>23.738745479999999</v>
          </cell>
          <cell r="I273">
            <v>20.55728581</v>
          </cell>
          <cell r="J273">
            <v>1.8647415242737872E-2</v>
          </cell>
          <cell r="K273">
            <v>-3.6577859062389147E-2</v>
          </cell>
          <cell r="L273">
            <v>3.3906563398256949E-2</v>
          </cell>
          <cell r="M273">
            <v>-0.13401970515587663</v>
          </cell>
          <cell r="N273"/>
          <cell r="O273"/>
          <cell r="P273"/>
          <cell r="Q273">
            <v>-3.6154547689816539E-2</v>
          </cell>
          <cell r="R273">
            <v>19.814046439809168</v>
          </cell>
          <cell r="S273"/>
          <cell r="T273"/>
          <cell r="U273"/>
          <cell r="V273">
            <v>-2.8865165687985403E-2</v>
          </cell>
          <cell r="W273">
            <v>19.242110706374639</v>
          </cell>
          <cell r="X273"/>
          <cell r="Y273"/>
          <cell r="Z273"/>
        </row>
        <row r="274">
          <cell r="A274"/>
          <cell r="C274"/>
          <cell r="D274"/>
          <cell r="E274"/>
          <cell r="F274"/>
          <cell r="G274"/>
          <cell r="I274"/>
          <cell r="J274"/>
          <cell r="K274"/>
          <cell r="L274"/>
          <cell r="M274"/>
          <cell r="N274"/>
          <cell r="O274"/>
          <cell r="P274"/>
          <cell r="Q274"/>
          <cell r="R274"/>
          <cell r="S274"/>
          <cell r="T274"/>
          <cell r="U274"/>
          <cell r="V274" t="str">
            <v/>
          </cell>
          <cell r="W274"/>
          <cell r="X274"/>
          <cell r="Y274"/>
          <cell r="Z274"/>
        </row>
        <row r="275">
          <cell r="A275" t="str">
            <v xml:space="preserve">C - PRODUITS EXCEPTIONNELS </v>
          </cell>
          <cell r="B275"/>
          <cell r="C275"/>
          <cell r="D275"/>
          <cell r="E275">
            <v>4.7942507299999999</v>
          </cell>
          <cell r="F275">
            <v>2.9409916599999999</v>
          </cell>
          <cell r="G275">
            <v>17.80778896</v>
          </cell>
          <cell r="H275">
            <v>1.5922279100000001</v>
          </cell>
          <cell r="I275">
            <v>2.94936285</v>
          </cell>
          <cell r="J275">
            <v>-0.38655864583870025</v>
          </cell>
          <cell r="K275">
            <v>5.0550287177624984</v>
          </cell>
          <cell r="L275">
            <v>-0.91058811885201041</v>
          </cell>
          <cell r="M275">
            <v>0.85234967398605632</v>
          </cell>
          <cell r="N275"/>
          <cell r="O275"/>
          <cell r="P275"/>
          <cell r="Q275">
            <v>0</v>
          </cell>
          <cell r="R275">
            <v>2.94936285</v>
          </cell>
          <cell r="S275"/>
          <cell r="T275"/>
          <cell r="U275"/>
          <cell r="V275">
            <v>0</v>
          </cell>
          <cell r="W275">
            <v>2.94936285</v>
          </cell>
          <cell r="X275"/>
          <cell r="Y275"/>
          <cell r="Z275"/>
        </row>
        <row r="276">
          <cell r="A276"/>
          <cell r="B276" t="str">
            <v>Sur opération de gestion courante (gestion)</v>
          </cell>
          <cell r="C276" t="str">
            <v>771</v>
          </cell>
          <cell r="D276"/>
          <cell r="E276">
            <v>0.12878434</v>
          </cell>
          <cell r="F276">
            <v>9.2998579999999997E-2</v>
          </cell>
          <cell r="G276">
            <v>7.9917409999999994E-2</v>
          </cell>
          <cell r="H276">
            <v>3.4779530000000003E-2</v>
          </cell>
          <cell r="I276">
            <v>2.5425759999999999E-2</v>
          </cell>
          <cell r="J276">
            <v>-0.27787353648743318</v>
          </cell>
          <cell r="K276">
            <v>-0.1406598896456269</v>
          </cell>
          <cell r="L276">
            <v>-0.56480659220562823</v>
          </cell>
          <cell r="M276">
            <v>-0.26894469246709207</v>
          </cell>
          <cell r="N276"/>
          <cell r="O276"/>
          <cell r="P276"/>
          <cell r="Q276">
            <v>0</v>
          </cell>
          <cell r="R276">
            <v>2.5425759999999999E-2</v>
          </cell>
          <cell r="S276"/>
          <cell r="T276"/>
          <cell r="U276"/>
          <cell r="V276">
            <v>0</v>
          </cell>
          <cell r="W276">
            <v>2.5425759999999999E-2</v>
          </cell>
          <cell r="X276"/>
          <cell r="Y276"/>
          <cell r="Z276"/>
        </row>
        <row r="277">
          <cell r="A277"/>
          <cell r="B277" t="str">
            <v>Sur opérations de gestion technique</v>
          </cell>
          <cell r="C277" t="str">
            <v>774</v>
          </cell>
          <cell r="D277"/>
          <cell r="E277">
            <v>1.29519001</v>
          </cell>
          <cell r="F277">
            <v>0.23442606999999999</v>
          </cell>
          <cell r="G277">
            <v>15.872646870000001</v>
          </cell>
          <cell r="H277">
            <v>0.22582077</v>
          </cell>
          <cell r="I277">
            <v>0.98796048000000003</v>
          </cell>
          <cell r="J277">
            <v>-0.81900256472793509</v>
          </cell>
          <cell r="K277">
            <v>66.708539711474927</v>
          </cell>
          <cell r="L277">
            <v>-0.98577296075131537</v>
          </cell>
          <cell r="M277">
            <v>3.374976137048864</v>
          </cell>
          <cell r="N277"/>
          <cell r="O277"/>
          <cell r="P277"/>
          <cell r="Q277">
            <v>0</v>
          </cell>
          <cell r="R277">
            <v>0.98796048000000003</v>
          </cell>
          <cell r="S277"/>
          <cell r="T277"/>
          <cell r="U277"/>
          <cell r="V277">
            <v>0</v>
          </cell>
          <cell r="W277">
            <v>0.98796048000000003</v>
          </cell>
          <cell r="X277"/>
          <cell r="Y277"/>
          <cell r="Z277"/>
        </row>
        <row r="278">
          <cell r="A278"/>
          <cell r="B278" t="str">
            <v>Sur opérations de gestion technique (technique)</v>
          </cell>
          <cell r="C278"/>
          <cell r="D278"/>
          <cell r="E278">
            <v>1.2567309900000001</v>
          </cell>
          <cell r="F278">
            <v>0.22152152999999999</v>
          </cell>
          <cell r="G278">
            <v>15.872646870000001</v>
          </cell>
          <cell r="H278">
            <v>0.22582077</v>
          </cell>
          <cell r="I278">
            <v>0.98796048000000003</v>
          </cell>
          <cell r="J278">
            <v>-0.8237319428241362</v>
          </cell>
          <cell r="K278">
            <v>70.652840561366659</v>
          </cell>
          <cell r="L278">
            <v>-0.98577296075131537</v>
          </cell>
          <cell r="M278">
            <v>3.374976137048864</v>
          </cell>
          <cell r="N278"/>
          <cell r="O278"/>
          <cell r="P278"/>
          <cell r="Q278">
            <v>0</v>
          </cell>
          <cell r="R278">
            <v>0.98796048000000003</v>
          </cell>
          <cell r="S278"/>
          <cell r="T278"/>
          <cell r="U278"/>
          <cell r="V278">
            <v>0</v>
          </cell>
          <cell r="W278">
            <v>0.98796048000000003</v>
          </cell>
          <cell r="X278"/>
          <cell r="Y278"/>
          <cell r="Z278"/>
        </row>
        <row r="279">
          <cell r="A279"/>
          <cell r="B279" t="str">
            <v>Sur opérations de gestion technique (gestion)</v>
          </cell>
          <cell r="C279"/>
          <cell r="D279"/>
          <cell r="E279">
            <v>3.8459019999999997E-2</v>
          </cell>
          <cell r="F279">
            <v>1.2904540000000001E-2</v>
          </cell>
          <cell r="G279"/>
          <cell r="H279"/>
          <cell r="I279"/>
          <cell r="J279">
            <v>-0.66445998884006929</v>
          </cell>
          <cell r="K279">
            <v>-1</v>
          </cell>
          <cell r="L279" t="str">
            <v/>
          </cell>
          <cell r="M279" t="str">
            <v/>
          </cell>
          <cell r="N279"/>
          <cell r="O279"/>
          <cell r="P279"/>
          <cell r="Q279">
            <v>0</v>
          </cell>
          <cell r="R279">
            <v>0</v>
          </cell>
          <cell r="S279"/>
          <cell r="T279"/>
          <cell r="U279"/>
          <cell r="V279">
            <v>0</v>
          </cell>
          <cell r="W279">
            <v>0</v>
          </cell>
          <cell r="X279"/>
          <cell r="Y279"/>
          <cell r="Z279"/>
        </row>
        <row r="280">
          <cell r="A280"/>
          <cell r="B280" t="str">
            <v>Sur autres opérations (gestion)</v>
          </cell>
          <cell r="C280" t="str">
            <v>775+776+777+778+787</v>
          </cell>
          <cell r="D280"/>
          <cell r="E280">
            <v>3.37027638</v>
          </cell>
          <cell r="F280">
            <v>2.6135670100000001</v>
          </cell>
          <cell r="G280">
            <v>1.8552246800000001</v>
          </cell>
          <cell r="H280">
            <v>1.33162761</v>
          </cell>
          <cell r="I280">
            <v>1.93597661</v>
          </cell>
          <cell r="J280">
            <v>-0.22452442609469311</v>
          </cell>
          <cell r="K280">
            <v>-0.29015606911873287</v>
          </cell>
          <cell r="L280">
            <v>-0.28222838756112284</v>
          </cell>
          <cell r="M280">
            <v>0.45384234711084132</v>
          </cell>
          <cell r="N280"/>
          <cell r="O280"/>
          <cell r="P280"/>
          <cell r="Q280">
            <v>0</v>
          </cell>
          <cell r="R280">
            <v>1.93597661</v>
          </cell>
          <cell r="S280"/>
          <cell r="T280"/>
          <cell r="U280"/>
          <cell r="V280">
            <v>0</v>
          </cell>
          <cell r="W280">
            <v>1.93597661</v>
          </cell>
          <cell r="X280"/>
          <cell r="Y280"/>
          <cell r="Z280"/>
        </row>
        <row r="281">
          <cell r="B281"/>
          <cell r="C281"/>
          <cell r="D281"/>
          <cell r="E281"/>
          <cell r="F281"/>
          <cell r="G281"/>
          <cell r="H281"/>
          <cell r="I281"/>
          <cell r="J281"/>
          <cell r="K281"/>
          <cell r="L281"/>
          <cell r="M281"/>
          <cell r="N281"/>
          <cell r="O281"/>
          <cell r="P281"/>
          <cell r="Q281"/>
          <cell r="R281"/>
          <cell r="S281"/>
          <cell r="T281"/>
          <cell r="U281"/>
          <cell r="V281"/>
          <cell r="W281"/>
          <cell r="X281"/>
          <cell r="Y281"/>
          <cell r="Z281"/>
        </row>
        <row r="282">
          <cell r="A282"/>
          <cell r="B282"/>
          <cell r="C282"/>
          <cell r="D282"/>
          <cell r="E282"/>
          <cell r="F282"/>
          <cell r="G282"/>
          <cell r="H282"/>
          <cell r="I282"/>
          <cell r="J282"/>
          <cell r="K282"/>
          <cell r="L282"/>
          <cell r="M282"/>
          <cell r="N282"/>
          <cell r="O282"/>
          <cell r="P282"/>
          <cell r="Q282"/>
          <cell r="R282"/>
          <cell r="S282"/>
          <cell r="T282"/>
          <cell r="U282"/>
          <cell r="V282"/>
          <cell r="W282"/>
          <cell r="X282"/>
          <cell r="Y282"/>
          <cell r="Z282"/>
        </row>
        <row r="283">
          <cell r="A283"/>
          <cell r="B283" t="str">
            <v>SOLDE "MALADIE"</v>
          </cell>
          <cell r="C283"/>
          <cell r="D283"/>
          <cell r="E283">
            <v>2.3531664555775933E-4</v>
          </cell>
          <cell r="F283">
            <v>-1.0400000064691994E-4</v>
          </cell>
          <cell r="G283">
            <v>0</v>
          </cell>
          <cell r="H283">
            <v>0</v>
          </cell>
          <cell r="I283">
            <v>0</v>
          </cell>
          <cell r="J283"/>
          <cell r="K283"/>
          <cell r="L283"/>
          <cell r="M283"/>
          <cell r="N283"/>
          <cell r="O283"/>
          <cell r="P283"/>
          <cell r="Q283"/>
          <cell r="R283">
            <v>0</v>
          </cell>
          <cell r="S283"/>
          <cell r="T283"/>
          <cell r="U283"/>
          <cell r="V283"/>
          <cell r="W283">
            <v>0</v>
          </cell>
          <cell r="X283"/>
          <cell r="Y283"/>
          <cell r="Z283"/>
        </row>
        <row r="284">
          <cell r="A284"/>
          <cell r="B284"/>
          <cell r="C284"/>
          <cell r="D284"/>
          <cell r="E284"/>
          <cell r="F284"/>
          <cell r="G284"/>
          <cell r="H284"/>
          <cell r="I284"/>
          <cell r="J284"/>
          <cell r="K284"/>
          <cell r="L284"/>
          <cell r="M284"/>
          <cell r="N284"/>
          <cell r="O284"/>
          <cell r="P284"/>
          <cell r="Q284"/>
          <cell r="R284"/>
          <cell r="S284"/>
          <cell r="T284"/>
          <cell r="U284"/>
          <cell r="V284"/>
          <cell r="W284"/>
          <cell r="X284"/>
          <cell r="Y284"/>
          <cell r="Z284"/>
        </row>
        <row r="285">
          <cell r="A285"/>
          <cell r="B285"/>
          <cell r="C285"/>
          <cell r="D285"/>
          <cell r="E285"/>
          <cell r="F285"/>
          <cell r="G285"/>
          <cell r="H285"/>
          <cell r="I285"/>
          <cell r="J285"/>
          <cell r="K285"/>
          <cell r="L285"/>
          <cell r="M285"/>
          <cell r="N285"/>
          <cell r="O285"/>
          <cell r="P285"/>
          <cell r="Q285"/>
          <cell r="R285"/>
          <cell r="S285"/>
          <cell r="T285"/>
          <cell r="U285"/>
          <cell r="V285"/>
          <cell r="W285"/>
          <cell r="X285"/>
          <cell r="Y285"/>
          <cell r="Z285"/>
        </row>
        <row r="286">
          <cell r="A286"/>
          <cell r="B286" t="str">
            <v xml:space="preserve">Solde technique </v>
          </cell>
          <cell r="C286"/>
          <cell r="D286"/>
          <cell r="E286">
            <v>345.35139657664513</v>
          </cell>
          <cell r="F286">
            <v>357.79669143999854</v>
          </cell>
          <cell r="G286">
            <v>347.53962079999837</v>
          </cell>
          <cell r="H286">
            <v>341.69939282999985</v>
          </cell>
          <cell r="I286">
            <v>282.37289998000051</v>
          </cell>
          <cell r="J286"/>
          <cell r="K286"/>
          <cell r="L286"/>
          <cell r="M286"/>
          <cell r="N286"/>
          <cell r="O286"/>
          <cell r="P286"/>
          <cell r="Q286"/>
          <cell r="R286">
            <v>202.18294024974148</v>
          </cell>
          <cell r="S286"/>
          <cell r="T286"/>
          <cell r="U286"/>
          <cell r="V286"/>
          <cell r="W286">
            <v>200.37597577327506</v>
          </cell>
          <cell r="X286"/>
          <cell r="Y286"/>
          <cell r="Z286"/>
        </row>
        <row r="287">
          <cell r="A287"/>
          <cell r="B287" t="str">
            <v>Charges techniques</v>
          </cell>
          <cell r="C287"/>
          <cell r="D287"/>
          <cell r="E287">
            <v>8743.6784378533539</v>
          </cell>
          <cell r="F287">
            <v>8378.4128435799994</v>
          </cell>
          <cell r="G287">
            <v>8165.9494819700012</v>
          </cell>
          <cell r="H287">
            <v>8337.2219499800012</v>
          </cell>
          <cell r="I287">
            <v>8221.6397439499997</v>
          </cell>
          <cell r="J287">
            <v>-4.1774820159446564E-2</v>
          </cell>
          <cell r="K287">
            <v>-2.5358425942545823E-2</v>
          </cell>
          <cell r="L287">
            <v>2.0973980844255877E-2</v>
          </cell>
          <cell r="M287">
            <v>-1.3863395591894827E-2</v>
          </cell>
          <cell r="N287"/>
          <cell r="O287"/>
          <cell r="P287"/>
          <cell r="Q287">
            <v>-1.8558466168658624E-2</v>
          </cell>
          <cell r="R287">
            <v>8069.0587209110045</v>
          </cell>
          <cell r="S287"/>
          <cell r="T287"/>
          <cell r="U287"/>
          <cell r="V287">
            <v>8.0890147909712807E-4</v>
          </cell>
          <cell r="W287">
            <v>8075.5857944452709</v>
          </cell>
          <cell r="X287"/>
          <cell r="Y287"/>
          <cell r="Z287"/>
        </row>
        <row r="288">
          <cell r="A288"/>
          <cell r="B288" t="str">
            <v>Produits techniques</v>
          </cell>
          <cell r="C288"/>
          <cell r="D288"/>
          <cell r="E288">
            <v>9089.029834429999</v>
          </cell>
          <cell r="F288">
            <v>8736.2095350199979</v>
          </cell>
          <cell r="G288">
            <v>8513.4891027699996</v>
          </cell>
          <cell r="H288">
            <v>8678.9213428100011</v>
          </cell>
          <cell r="I288">
            <v>8504.0126439300002</v>
          </cell>
          <cell r="J288">
            <v>-3.8818257375884999E-2</v>
          </cell>
          <cell r="K288">
            <v>-2.5493943495425619E-2</v>
          </cell>
          <cell r="L288">
            <v>1.9431779149887612E-2</v>
          </cell>
          <cell r="M288">
            <v>-2.0153276193118505E-2</v>
          </cell>
          <cell r="N288"/>
          <cell r="O288"/>
          <cell r="P288"/>
          <cell r="Q288">
            <v>-2.7371899891917691E-2</v>
          </cell>
          <cell r="R288">
            <v>8271.2416611607459</v>
          </cell>
          <cell r="S288"/>
          <cell r="T288"/>
          <cell r="U288"/>
          <cell r="V288">
            <v>5.7066511307054179E-4</v>
          </cell>
          <cell r="W288">
            <v>8275.961770218546</v>
          </cell>
          <cell r="X288"/>
          <cell r="Y288"/>
          <cell r="Z288"/>
        </row>
        <row r="289">
          <cell r="A289"/>
          <cell r="B289"/>
          <cell r="C289"/>
          <cell r="D289"/>
          <cell r="E289"/>
          <cell r="F289"/>
          <cell r="G289"/>
          <cell r="H289"/>
          <cell r="I289"/>
          <cell r="J289"/>
          <cell r="K289"/>
          <cell r="L289"/>
          <cell r="M289"/>
          <cell r="N289"/>
          <cell r="O289"/>
          <cell r="P289"/>
          <cell r="Q289"/>
          <cell r="R289"/>
          <cell r="S289"/>
          <cell r="T289"/>
          <cell r="U289"/>
          <cell r="V289"/>
          <cell r="W289"/>
          <cell r="X289"/>
          <cell r="Y289"/>
          <cell r="Z289"/>
        </row>
        <row r="290">
          <cell r="A290"/>
          <cell r="B290" t="str">
            <v>Solde gestion MSA + GAMEX</v>
          </cell>
          <cell r="C290"/>
          <cell r="D290"/>
          <cell r="E290">
            <v>-345.35116125999997</v>
          </cell>
          <cell r="F290">
            <v>-357.79679543999998</v>
          </cell>
          <cell r="G290">
            <v>-347.53962079999997</v>
          </cell>
          <cell r="H290">
            <v>-341.69939283000002</v>
          </cell>
          <cell r="I290">
            <v>-282.37289997999994</v>
          </cell>
          <cell r="J290"/>
          <cell r="K290"/>
          <cell r="L290"/>
          <cell r="M290"/>
          <cell r="N290"/>
          <cell r="O290"/>
          <cell r="P290"/>
          <cell r="Q290"/>
          <cell r="R290">
            <v>-202.18294024974352</v>
          </cell>
          <cell r="S290"/>
          <cell r="T290"/>
          <cell r="U290"/>
          <cell r="V290"/>
          <cell r="W290">
            <v>-200.37597577327458</v>
          </cell>
          <cell r="X290"/>
          <cell r="Y290"/>
          <cell r="Z290"/>
        </row>
        <row r="291">
          <cell r="A291"/>
          <cell r="B291" t="str">
            <v>Charges gestion</v>
          </cell>
          <cell r="C291"/>
          <cell r="D291"/>
          <cell r="E291">
            <v>376.02940278999995</v>
          </cell>
          <cell r="F291">
            <v>388.70692464999996</v>
          </cell>
          <cell r="G291">
            <v>374.79713428999997</v>
          </cell>
          <cell r="H291">
            <v>371.66766538000002</v>
          </cell>
          <cell r="I291">
            <v>312.34555994999994</v>
          </cell>
          <cell r="J291">
            <v>3.3714177045564682E-2</v>
          </cell>
          <cell r="K291">
            <v>-3.5784776338946521E-2</v>
          </cell>
          <cell r="L291">
            <v>-8.3497674440021867E-3</v>
          </cell>
          <cell r="M291">
            <v>-0.15961061710694699</v>
          </cell>
          <cell r="N291"/>
          <cell r="O291"/>
          <cell r="P291"/>
          <cell r="Q291">
            <v>-0.25958566043921749</v>
          </cell>
          <cell r="R291">
            <v>231.265131485122</v>
          </cell>
          <cell r="S291"/>
          <cell r="T291"/>
          <cell r="U291"/>
          <cell r="V291">
            <v>-1.0689837205254512E-2</v>
          </cell>
          <cell r="W291">
            <v>228.79294487829426</v>
          </cell>
          <cell r="X291"/>
          <cell r="Y291"/>
          <cell r="Z291"/>
        </row>
        <row r="292">
          <cell r="A292"/>
          <cell r="B292" t="str">
            <v>Produits gestion</v>
          </cell>
          <cell r="C292"/>
          <cell r="D292"/>
          <cell r="E292">
            <v>30.678241530000001</v>
          </cell>
          <cell r="F292">
            <v>30.910129210000001</v>
          </cell>
          <cell r="G292">
            <v>27.257513490000001</v>
          </cell>
          <cell r="H292">
            <v>29.968272550000002</v>
          </cell>
          <cell r="I292">
            <v>29.972659970000002</v>
          </cell>
          <cell r="J292">
            <v>7.558701817157243E-3</v>
          </cell>
          <cell r="K292">
            <v>-0.11816889198956539</v>
          </cell>
          <cell r="L292">
            <v>9.9449975911944447E-2</v>
          </cell>
          <cell r="M292">
            <v>1.4640216557962647E-4</v>
          </cell>
          <cell r="N292"/>
          <cell r="O292"/>
          <cell r="P292"/>
          <cell r="Q292">
            <v>-2.9709366319599452E-2</v>
          </cell>
          <cell r="R292">
            <v>29.082191235378478</v>
          </cell>
          <cell r="S292"/>
          <cell r="T292"/>
          <cell r="U292"/>
          <cell r="V292">
            <v>-2.2873865486090099E-2</v>
          </cell>
          <cell r="W292">
            <v>28.416969105019682</v>
          </cell>
          <cell r="X292"/>
          <cell r="Y292"/>
          <cell r="Z292"/>
        </row>
        <row r="293">
          <cell r="A293"/>
          <cell r="B293"/>
          <cell r="C293"/>
          <cell r="D293"/>
          <cell r="E293"/>
          <cell r="F293"/>
          <cell r="G293"/>
          <cell r="H293"/>
          <cell r="I293"/>
          <cell r="J293"/>
          <cell r="K293"/>
          <cell r="L293"/>
          <cell r="M293"/>
          <cell r="N293"/>
          <cell r="O293"/>
          <cell r="P293"/>
          <cell r="Q293"/>
          <cell r="R293"/>
          <cell r="S293"/>
          <cell r="T293"/>
          <cell r="U293"/>
          <cell r="V293"/>
          <cell r="W293"/>
          <cell r="X293"/>
          <cell r="Y293"/>
          <cell r="Z293"/>
        </row>
        <row r="294">
          <cell r="A294"/>
          <cell r="B294" t="str">
            <v>Total Charges + provisions -reprises</v>
          </cell>
          <cell r="C294"/>
          <cell r="D294"/>
          <cell r="E294">
            <v>6688.1745341433552</v>
          </cell>
          <cell r="F294">
            <v>6713.8694628299991</v>
          </cell>
          <cell r="G294">
            <v>6615.5161385100009</v>
          </cell>
          <cell r="H294">
            <v>6593.1927178099995</v>
          </cell>
          <cell r="I294">
            <v>6457.6918377399998</v>
          </cell>
          <cell r="J294">
            <v>3.8418448196096502E-3</v>
          </cell>
          <cell r="K294">
            <v>-1.4649275632258226E-2</v>
          </cell>
          <cell r="L294">
            <v>-3.3744034830560121E-3</v>
          </cell>
          <cell r="M294">
            <v>-2.0551633460368174E-2</v>
          </cell>
          <cell r="N294"/>
          <cell r="O294"/>
          <cell r="P294"/>
          <cell r="Q294">
            <v>-1.1317494677306495E-2</v>
          </cell>
          <cell r="R294">
            <v>6384.6069447386917</v>
          </cell>
          <cell r="S294"/>
          <cell r="T294"/>
          <cell r="U294"/>
          <cell r="V294">
            <v>-8.5412291346613077E-4</v>
          </cell>
          <cell r="W294">
            <v>6379.1537056537154</v>
          </cell>
          <cell r="X294"/>
          <cell r="Y294"/>
          <cell r="Z294"/>
        </row>
        <row r="295">
          <cell r="A295"/>
          <cell r="B295"/>
          <cell r="C295" t="str">
            <v xml:space="preserve">vérif </v>
          </cell>
          <cell r="D295"/>
          <cell r="E295">
            <v>0</v>
          </cell>
          <cell r="F295">
            <v>0</v>
          </cell>
          <cell r="G295">
            <v>-1.8189894035458565E-12</v>
          </cell>
          <cell r="H295">
            <v>0</v>
          </cell>
          <cell r="I295">
            <v>1.8189894035458565E-12</v>
          </cell>
          <cell r="J295" t="str">
            <v/>
          </cell>
          <cell r="K295" t="str">
            <v/>
          </cell>
          <cell r="L295">
            <v>-1</v>
          </cell>
          <cell r="M295" t="str">
            <v/>
          </cell>
          <cell r="N295"/>
          <cell r="O295"/>
          <cell r="P295"/>
          <cell r="Q295"/>
          <cell r="R295">
            <v>-1.8189894035458565E-12</v>
          </cell>
          <cell r="S295"/>
          <cell r="T295"/>
          <cell r="U295"/>
          <cell r="V295"/>
          <cell r="W295">
            <v>0</v>
          </cell>
          <cell r="X295"/>
          <cell r="Y295"/>
          <cell r="Z295"/>
        </row>
        <row r="296">
          <cell r="A296"/>
          <cell r="B296"/>
          <cell r="C296"/>
          <cell r="D296"/>
          <cell r="E296"/>
          <cell r="F296"/>
          <cell r="G296"/>
          <cell r="H296"/>
          <cell r="I296"/>
          <cell r="J296" t="str">
            <v/>
          </cell>
          <cell r="K296" t="str">
            <v/>
          </cell>
          <cell r="L296" t="str">
            <v/>
          </cell>
          <cell r="M296" t="str">
            <v/>
          </cell>
          <cell r="N296"/>
          <cell r="O296"/>
          <cell r="P296"/>
          <cell r="Q296"/>
          <cell r="R296"/>
          <cell r="S296"/>
          <cell r="T296"/>
          <cell r="U296"/>
          <cell r="V296"/>
          <cell r="W296"/>
          <cell r="X296"/>
          <cell r="Y296"/>
          <cell r="Z296"/>
        </row>
        <row r="297">
          <cell r="A297"/>
          <cell r="B297" t="str">
            <v>Total Charges + provisions -reprises (maladie maternité)</v>
          </cell>
          <cell r="C297"/>
          <cell r="D297"/>
          <cell r="E297">
            <v>6643.5164173333551</v>
          </cell>
          <cell r="F297">
            <v>6672.5564185699986</v>
          </cell>
          <cell r="G297">
            <v>6577.6371072200009</v>
          </cell>
          <cell r="H297">
            <v>6553.291814109999</v>
          </cell>
          <cell r="I297">
            <v>6418.3646639599992</v>
          </cell>
          <cell r="J297">
            <v>4.3711792689901906E-3</v>
          </cell>
          <cell r="K297">
            <v>-1.4225329153580992E-2</v>
          </cell>
          <cell r="L297">
            <v>-3.7012216869305625E-3</v>
          </cell>
          <cell r="M297">
            <v>-2.0589217446335278E-2</v>
          </cell>
          <cell r="N297"/>
          <cell r="O297"/>
          <cell r="P297"/>
          <cell r="Q297">
            <v>-1.113115552687091E-2</v>
          </cell>
          <cell r="R297">
            <v>6346.9208486572879</v>
          </cell>
          <cell r="S297"/>
          <cell r="T297"/>
          <cell r="U297"/>
          <cell r="V297">
            <v>-8.5719244507474724E-4</v>
          </cell>
          <cell r="W297">
            <v>6341.4803160563315</v>
          </cell>
          <cell r="X297"/>
          <cell r="Y297"/>
          <cell r="Z297"/>
        </row>
        <row r="298">
          <cell r="A298"/>
          <cell r="B298"/>
          <cell r="C298"/>
          <cell r="D298"/>
          <cell r="E298"/>
          <cell r="F298"/>
          <cell r="G298"/>
          <cell r="H298"/>
          <cell r="I298"/>
          <cell r="J298"/>
          <cell r="K298"/>
          <cell r="L298"/>
          <cell r="M298"/>
          <cell r="N298"/>
          <cell r="O298"/>
          <cell r="P298"/>
          <cell r="Q298"/>
          <cell r="R298"/>
          <cell r="S298"/>
          <cell r="T298"/>
          <cell r="U298"/>
          <cell r="V298"/>
          <cell r="W298"/>
          <cell r="X298"/>
          <cell r="Y298"/>
          <cell r="Z298"/>
        </row>
        <row r="299">
          <cell r="A299"/>
          <cell r="B299"/>
          <cell r="C299"/>
          <cell r="D299"/>
          <cell r="E299"/>
          <cell r="F299"/>
          <cell r="G299"/>
          <cell r="H299"/>
          <cell r="I299"/>
          <cell r="J299"/>
          <cell r="K299"/>
          <cell r="L299"/>
          <cell r="M299"/>
          <cell r="N299"/>
          <cell r="O299"/>
          <cell r="P299"/>
          <cell r="Q299"/>
          <cell r="R299"/>
          <cell r="S299"/>
          <cell r="T299"/>
          <cell r="U299"/>
          <cell r="V299"/>
          <cell r="W299"/>
          <cell r="X299"/>
          <cell r="Y299"/>
          <cell r="Z299"/>
        </row>
        <row r="300">
          <cell r="A300"/>
          <cell r="B300"/>
          <cell r="C300"/>
          <cell r="D300"/>
          <cell r="E300"/>
          <cell r="F300"/>
          <cell r="G300"/>
          <cell r="H300"/>
          <cell r="I300"/>
          <cell r="J300"/>
          <cell r="K300"/>
          <cell r="L300"/>
          <cell r="M300"/>
          <cell r="N300"/>
          <cell r="O300"/>
          <cell r="P300"/>
          <cell r="Q300"/>
          <cell r="R300"/>
          <cell r="S300"/>
          <cell r="T300"/>
          <cell r="U300"/>
          <cell r="V300"/>
          <cell r="W300"/>
          <cell r="X300"/>
          <cell r="Y300"/>
          <cell r="Z300"/>
        </row>
        <row r="301">
          <cell r="A301"/>
          <cell r="B301"/>
          <cell r="C301"/>
          <cell r="D301"/>
          <cell r="E301"/>
          <cell r="F301"/>
          <cell r="G301"/>
          <cell r="H301"/>
          <cell r="I301"/>
          <cell r="J301"/>
          <cell r="K301"/>
          <cell r="L301"/>
          <cell r="M301"/>
          <cell r="N301"/>
          <cell r="O301"/>
          <cell r="P301"/>
          <cell r="Q301"/>
          <cell r="R301"/>
          <cell r="S301"/>
          <cell r="T301"/>
          <cell r="U301"/>
          <cell r="V301"/>
          <cell r="W301"/>
          <cell r="X301"/>
          <cell r="Y301"/>
          <cell r="Z301"/>
        </row>
        <row r="302">
          <cell r="A302"/>
          <cell r="B302"/>
          <cell r="C302"/>
          <cell r="D302"/>
          <cell r="E302"/>
          <cell r="F302"/>
          <cell r="G302"/>
          <cell r="H302"/>
          <cell r="I302"/>
          <cell r="J302"/>
          <cell r="K302"/>
          <cell r="L302"/>
          <cell r="M302"/>
          <cell r="N302"/>
          <cell r="O302"/>
          <cell r="P302"/>
          <cell r="Q302"/>
          <cell r="R302"/>
          <cell r="S302"/>
          <cell r="T302"/>
          <cell r="U302"/>
          <cell r="V302"/>
          <cell r="W302"/>
          <cell r="X302"/>
          <cell r="Y302"/>
          <cell r="Z302"/>
        </row>
        <row r="303">
          <cell r="A303"/>
          <cell r="B303" t="str">
            <v>interêt emprunt vieillesse</v>
          </cell>
          <cell r="C303"/>
          <cell r="D303"/>
          <cell r="E303">
            <v>32.913604839999998</v>
          </cell>
          <cell r="F303">
            <v>14.74435083</v>
          </cell>
          <cell r="G303">
            <v>8.4933930000000005E-2</v>
          </cell>
          <cell r="H303">
            <v>8.717213E-2</v>
          </cell>
          <cell r="I303">
            <v>8.717213E-2</v>
          </cell>
          <cell r="J303"/>
          <cell r="K303"/>
          <cell r="L303"/>
          <cell r="M303"/>
          <cell r="N303"/>
          <cell r="O303"/>
          <cell r="P303"/>
          <cell r="Q303"/>
          <cell r="R303">
            <v>183.0943933358416</v>
          </cell>
          <cell r="S303"/>
          <cell r="T303"/>
          <cell r="U303"/>
          <cell r="V303"/>
          <cell r="W303">
            <v>178.99481200931666</v>
          </cell>
          <cell r="X303"/>
          <cell r="Y303"/>
          <cell r="Z303"/>
        </row>
        <row r="304">
          <cell r="A304"/>
          <cell r="B304" t="str">
            <v>interêt emprunt maladie</v>
          </cell>
          <cell r="C304"/>
          <cell r="D304"/>
          <cell r="E304">
            <v>1.3704969600000001</v>
          </cell>
          <cell r="F304">
            <v>0.70871576999999997</v>
          </cell>
          <cell r="G304">
            <v>0.16609018</v>
          </cell>
          <cell r="H304">
            <v>0.17055414999999999</v>
          </cell>
          <cell r="I304">
            <v>0.12749621999999999</v>
          </cell>
          <cell r="J304"/>
          <cell r="K304"/>
          <cell r="L304"/>
          <cell r="M304"/>
          <cell r="N304"/>
          <cell r="O304"/>
          <cell r="P304"/>
          <cell r="Q304"/>
          <cell r="R304">
            <v>221.53076346209139</v>
          </cell>
          <cell r="S304"/>
          <cell r="T304"/>
          <cell r="U304"/>
          <cell r="V304"/>
          <cell r="W304">
            <v>219.06158176038494</v>
          </cell>
          <cell r="X304"/>
          <cell r="Y304"/>
          <cell r="Z304"/>
        </row>
        <row r="305">
          <cell r="A305"/>
          <cell r="B305" t="str">
            <v>TOTAL</v>
          </cell>
          <cell r="C305"/>
          <cell r="D305"/>
          <cell r="E305">
            <v>34.284101799999995</v>
          </cell>
          <cell r="F305">
            <v>15.4530666</v>
          </cell>
          <cell r="G305">
            <v>0.25102411000000002</v>
          </cell>
          <cell r="H305">
            <v>0.25772627999999997</v>
          </cell>
          <cell r="I305">
            <v>0.21466835000000001</v>
          </cell>
          <cell r="J305"/>
          <cell r="K305"/>
          <cell r="L305"/>
          <cell r="M305"/>
          <cell r="N305"/>
          <cell r="O305"/>
          <cell r="P305"/>
          <cell r="Q305"/>
          <cell r="R305">
            <v>404.62515679793296</v>
          </cell>
          <cell r="S305"/>
          <cell r="T305"/>
          <cell r="U305"/>
          <cell r="V305"/>
          <cell r="W305">
            <v>398.05639376970157</v>
          </cell>
          <cell r="X305"/>
          <cell r="Y305"/>
          <cell r="Z305"/>
        </row>
        <row r="306">
          <cell r="A306"/>
          <cell r="B306" t="str">
            <v>Vérif</v>
          </cell>
          <cell r="C306"/>
          <cell r="D306"/>
          <cell r="E306"/>
          <cell r="F306"/>
          <cell r="G306"/>
          <cell r="H306"/>
          <cell r="I306"/>
          <cell r="J306"/>
          <cell r="K306"/>
          <cell r="L306"/>
          <cell r="M306"/>
          <cell r="N306"/>
          <cell r="O306"/>
          <cell r="P306"/>
          <cell r="Q306"/>
          <cell r="R306">
            <v>368.84342119793297</v>
          </cell>
          <cell r="S306"/>
          <cell r="T306"/>
          <cell r="U306"/>
          <cell r="V306"/>
          <cell r="W306">
            <v>342.86135065533557</v>
          </cell>
          <cell r="X306"/>
          <cell r="Y306"/>
          <cell r="Z306"/>
        </row>
        <row r="307">
          <cell r="A307"/>
          <cell r="B307" t="str">
            <v>Clé de répartition des charges d'intérêts - Part Vieillesse</v>
          </cell>
          <cell r="C307"/>
          <cell r="D307"/>
          <cell r="E307">
            <v>0.96002529195616848</v>
          </cell>
          <cell r="F307">
            <v>0.9541375321581802</v>
          </cell>
          <cell r="G307">
            <v>0.33834969079264937</v>
          </cell>
          <cell r="H307">
            <v>0.33823531694167941</v>
          </cell>
          <cell r="I307">
            <v>0.40607816662307228</v>
          </cell>
          <cell r="J307"/>
          <cell r="K307"/>
          <cell r="L307"/>
          <cell r="M307"/>
          <cell r="N307"/>
          <cell r="O307"/>
          <cell r="P307"/>
          <cell r="Q307"/>
          <cell r="R307">
            <v>0.40607816662307228</v>
          </cell>
          <cell r="S307"/>
          <cell r="T307"/>
          <cell r="U307"/>
          <cell r="V307"/>
          <cell r="W307">
            <v>0.40607816662307228</v>
          </cell>
          <cell r="X307"/>
          <cell r="Y307"/>
          <cell r="Z307"/>
        </row>
        <row r="308">
          <cell r="A308"/>
          <cell r="B308" t="str">
            <v>Clé de répartition des charges d'intérêts - Part maladie</v>
          </cell>
          <cell r="C308"/>
          <cell r="D308"/>
          <cell r="E308">
            <v>3.9974708043831568E-2</v>
          </cell>
          <cell r="F308">
            <v>4.5862467841819819E-2</v>
          </cell>
          <cell r="G308">
            <v>0.66165030920735057</v>
          </cell>
          <cell r="H308">
            <v>0.6617646830583207</v>
          </cell>
          <cell r="I308">
            <v>0.59392183337692761</v>
          </cell>
          <cell r="J308"/>
          <cell r="K308"/>
          <cell r="L308"/>
          <cell r="M308"/>
          <cell r="N308"/>
          <cell r="O308"/>
          <cell r="P308"/>
          <cell r="Q308"/>
          <cell r="R308">
            <v>0.59392183337692761</v>
          </cell>
          <cell r="S308"/>
          <cell r="T308"/>
          <cell r="U308"/>
          <cell r="V308"/>
          <cell r="W308">
            <v>0.59392183337692761</v>
          </cell>
          <cell r="X308"/>
          <cell r="Y308"/>
          <cell r="Z308"/>
        </row>
        <row r="309">
          <cell r="A309"/>
          <cell r="B309"/>
          <cell r="C309"/>
          <cell r="D309"/>
          <cell r="E309">
            <v>0</v>
          </cell>
          <cell r="F309">
            <v>0</v>
          </cell>
          <cell r="G309">
            <v>0</v>
          </cell>
          <cell r="H309">
            <v>0</v>
          </cell>
          <cell r="I309">
            <v>0</v>
          </cell>
          <cell r="J309"/>
          <cell r="K309"/>
          <cell r="L309"/>
          <cell r="M309"/>
          <cell r="N309"/>
          <cell r="O309"/>
          <cell r="P309"/>
          <cell r="Q309"/>
          <cell r="R309">
            <v>0</v>
          </cell>
          <cell r="S309"/>
          <cell r="T309"/>
          <cell r="U309"/>
          <cell r="V309"/>
          <cell r="W309">
            <v>0</v>
          </cell>
          <cell r="X309"/>
          <cell r="Y309"/>
          <cell r="Z309"/>
        </row>
        <row r="310">
          <cell r="A310"/>
          <cell r="B310" t="str">
            <v>CALCUL DES INTERETS EMPRUNT TECHNIQUE</v>
          </cell>
          <cell r="C310"/>
          <cell r="D310"/>
          <cell r="E310"/>
          <cell r="F310"/>
          <cell r="G310"/>
          <cell r="H310"/>
          <cell r="I310"/>
          <cell r="J310"/>
          <cell r="K310"/>
          <cell r="L310"/>
          <cell r="M310"/>
          <cell r="N310"/>
          <cell r="O310"/>
          <cell r="P310"/>
          <cell r="R310"/>
          <cell r="W310"/>
        </row>
        <row r="311">
          <cell r="A311"/>
          <cell r="B311" t="str">
            <v xml:space="preserve"> Déficit vieillesse HORS intérêts</v>
          </cell>
          <cell r="C311"/>
          <cell r="D311"/>
          <cell r="E311">
            <v>-62.843678069997623</v>
          </cell>
          <cell r="F311">
            <v>-147.87957333000031</v>
          </cell>
          <cell r="G311">
            <v>-112.33324678999998</v>
          </cell>
          <cell r="H311">
            <v>-42.161065990003408</v>
          </cell>
          <cell r="I311">
            <v>-42.161065990003408</v>
          </cell>
          <cell r="J311"/>
          <cell r="K311"/>
          <cell r="L311"/>
          <cell r="M311"/>
          <cell r="N311"/>
          <cell r="O311"/>
          <cell r="P311"/>
          <cell r="Q311"/>
          <cell r="R311">
            <v>-156.32291819709644</v>
          </cell>
          <cell r="S311"/>
          <cell r="T311"/>
          <cell r="U311"/>
          <cell r="V311"/>
          <cell r="W311">
            <v>-74.567958340107111</v>
          </cell>
          <cell r="X311"/>
          <cell r="Y311"/>
          <cell r="Z311"/>
        </row>
        <row r="312">
          <cell r="A312"/>
          <cell r="B312" t="str">
            <v xml:space="preserve"> Déficit maladie HORS intérêts</v>
          </cell>
          <cell r="C312"/>
          <cell r="D312"/>
          <cell r="E312">
            <v>0</v>
          </cell>
          <cell r="F312">
            <v>0</v>
          </cell>
          <cell r="G312">
            <v>-568.02249694</v>
          </cell>
          <cell r="H312">
            <v>-4201.3723636000004</v>
          </cell>
          <cell r="I312">
            <v>-4140.9656343699999</v>
          </cell>
          <cell r="J312"/>
          <cell r="K312"/>
          <cell r="L312"/>
          <cell r="M312"/>
          <cell r="N312"/>
          <cell r="O312"/>
          <cell r="P312"/>
          <cell r="Q312"/>
          <cell r="R312">
            <v>-1268.2409415570073</v>
          </cell>
          <cell r="S312"/>
          <cell r="T312"/>
          <cell r="U312"/>
          <cell r="V312"/>
          <cell r="W312">
            <v>-1272.8052638212582</v>
          </cell>
          <cell r="X312"/>
          <cell r="Y312"/>
          <cell r="Z312"/>
        </row>
        <row r="313">
          <cell r="A313"/>
          <cell r="B313" t="str">
            <v>Déficit technique maladie vieillesse estimé</v>
          </cell>
          <cell r="C313"/>
          <cell r="D313"/>
          <cell r="E313">
            <v>-62.843678069997623</v>
          </cell>
          <cell r="F313">
            <v>-147.87957333000031</v>
          </cell>
          <cell r="G313">
            <v>-680.35574372999997</v>
          </cell>
          <cell r="H313">
            <v>-4243.5334295900038</v>
          </cell>
          <cell r="I313">
            <v>-4183.1267003600033</v>
          </cell>
          <cell r="J313"/>
          <cell r="K313"/>
          <cell r="L313"/>
          <cell r="M313"/>
          <cell r="N313"/>
          <cell r="O313"/>
          <cell r="P313"/>
          <cell r="Q313"/>
          <cell r="R313">
            <v>-1424.5638597541038</v>
          </cell>
          <cell r="S313"/>
          <cell r="T313"/>
          <cell r="U313"/>
          <cell r="V313"/>
          <cell r="W313">
            <v>-1347.3732221613654</v>
          </cell>
          <cell r="X313"/>
          <cell r="Y313"/>
          <cell r="Z313"/>
        </row>
        <row r="314">
          <cell r="A314"/>
          <cell r="B314"/>
          <cell r="C314"/>
          <cell r="D314"/>
          <cell r="E314"/>
          <cell r="F314"/>
          <cell r="G314"/>
          <cell r="H314"/>
          <cell r="I314"/>
          <cell r="J314"/>
          <cell r="K314"/>
          <cell r="L314"/>
          <cell r="M314"/>
          <cell r="N314"/>
          <cell r="O314"/>
          <cell r="P314"/>
          <cell r="Q314"/>
          <cell r="R314"/>
          <cell r="S314"/>
          <cell r="T314"/>
          <cell r="U314"/>
          <cell r="V314"/>
          <cell r="W314"/>
          <cell r="X314"/>
          <cell r="Y314"/>
          <cell r="Z314"/>
        </row>
        <row r="315">
          <cell r="A315"/>
          <cell r="B315" t="str">
            <v>Utilisation moyenne OCC FFIPSA (Méthode DSS)</v>
          </cell>
          <cell r="C315"/>
          <cell r="D315"/>
          <cell r="E315"/>
          <cell r="F315"/>
          <cell r="G315"/>
          <cell r="H315"/>
          <cell r="I315"/>
          <cell r="J315"/>
          <cell r="K315"/>
          <cell r="L315"/>
          <cell r="M315"/>
          <cell r="N315"/>
          <cell r="O315"/>
          <cell r="P315"/>
          <cell r="Q315" t="str">
            <v/>
          </cell>
          <cell r="R315">
            <v>2293.701</v>
          </cell>
          <cell r="S315"/>
          <cell r="T315"/>
          <cell r="U315"/>
          <cell r="V315">
            <v>0.60424987431131372</v>
          </cell>
          <cell r="W315">
            <v>3679.6695409577346</v>
          </cell>
          <cell r="X315"/>
          <cell r="Y315"/>
          <cell r="Z315"/>
        </row>
        <row r="316">
          <cell r="A316"/>
          <cell r="B316" t="str">
            <v>Taux d'interêt moyen annuel</v>
          </cell>
          <cell r="C316"/>
          <cell r="D316"/>
          <cell r="E316"/>
          <cell r="F316"/>
          <cell r="G316"/>
          <cell r="H316"/>
          <cell r="I316"/>
          <cell r="J316"/>
          <cell r="K316"/>
          <cell r="L316"/>
          <cell r="M316"/>
          <cell r="N316"/>
          <cell r="O316"/>
          <cell r="P316"/>
          <cell r="Q316"/>
          <cell r="R316">
            <v>1.5599999999999999E-2</v>
          </cell>
          <cell r="S316"/>
          <cell r="T316"/>
          <cell r="U316"/>
          <cell r="V316"/>
          <cell r="W316">
            <v>1.4999999999999999E-2</v>
          </cell>
          <cell r="X316"/>
          <cell r="Y316"/>
          <cell r="Z316"/>
        </row>
        <row r="317">
          <cell r="A317"/>
          <cell r="B317" t="str">
            <v>Montant des intérêts annuels</v>
          </cell>
          <cell r="C317"/>
          <cell r="D317"/>
          <cell r="E317"/>
          <cell r="F317"/>
          <cell r="G317"/>
          <cell r="H317"/>
          <cell r="I317"/>
          <cell r="J317"/>
          <cell r="K317"/>
          <cell r="L317"/>
          <cell r="M317"/>
          <cell r="N317"/>
          <cell r="O317"/>
          <cell r="P317"/>
          <cell r="Q317" t="str">
            <v/>
          </cell>
          <cell r="R317">
            <v>35.781735599999998</v>
          </cell>
          <cell r="S317"/>
          <cell r="T317"/>
          <cell r="U317"/>
          <cell r="V317">
            <v>0.54254795606857087</v>
          </cell>
          <cell r="W317">
            <v>55.195043114366015</v>
          </cell>
          <cell r="X317"/>
          <cell r="Y317"/>
          <cell r="Z317"/>
        </row>
        <row r="318">
          <cell r="A318"/>
          <cell r="B318"/>
          <cell r="C318"/>
          <cell r="D318"/>
          <cell r="E318"/>
          <cell r="F318"/>
          <cell r="G318"/>
          <cell r="H318"/>
          <cell r="I318"/>
          <cell r="J318"/>
          <cell r="K318"/>
          <cell r="L318"/>
          <cell r="M318"/>
          <cell r="N318"/>
          <cell r="O318"/>
          <cell r="P318"/>
          <cell r="Q318"/>
          <cell r="R318"/>
          <cell r="S318"/>
          <cell r="T318"/>
          <cell r="U318"/>
          <cell r="V318"/>
          <cell r="W318"/>
          <cell r="X318"/>
          <cell r="Y318"/>
          <cell r="Z318"/>
        </row>
        <row r="319">
          <cell r="A319"/>
          <cell r="B319" t="str">
            <v>CALCUL DES PRODUIT FINANCIER RCO</v>
          </cell>
          <cell r="C319"/>
          <cell r="D319"/>
          <cell r="E319"/>
          <cell r="F319"/>
          <cell r="G319"/>
          <cell r="H319"/>
          <cell r="I319"/>
          <cell r="J319"/>
          <cell r="K319"/>
          <cell r="L319"/>
          <cell r="M319"/>
          <cell r="N319"/>
          <cell r="O319"/>
          <cell r="P319"/>
          <cell r="Q319"/>
          <cell r="R319"/>
          <cell r="S319"/>
          <cell r="T319"/>
          <cell r="U319"/>
          <cell r="V319"/>
          <cell r="W319"/>
          <cell r="X319"/>
          <cell r="Y319"/>
          <cell r="Z319"/>
        </row>
        <row r="320">
          <cell r="A320"/>
          <cell r="B320"/>
          <cell r="C320"/>
          <cell r="D320"/>
          <cell r="E320"/>
          <cell r="F320"/>
          <cell r="G320"/>
          <cell r="H320"/>
          <cell r="I320"/>
          <cell r="J320"/>
          <cell r="K320"/>
          <cell r="L320"/>
          <cell r="M320"/>
          <cell r="N320"/>
          <cell r="O320"/>
          <cell r="P320"/>
          <cell r="Q320"/>
          <cell r="R320"/>
          <cell r="S320"/>
          <cell r="T320"/>
          <cell r="U320"/>
          <cell r="V320"/>
          <cell r="W320"/>
          <cell r="X320"/>
          <cell r="Y320"/>
          <cell r="Z320"/>
        </row>
        <row r="321">
          <cell r="A321"/>
          <cell r="B321" t="str">
            <v>Déficit technique RCO estimé</v>
          </cell>
          <cell r="C321"/>
          <cell r="D321"/>
          <cell r="E321">
            <v>11.398174120000135</v>
          </cell>
          <cell r="F321">
            <v>-87.448796690000336</v>
          </cell>
          <cell r="G321">
            <v>-150.3309187000001</v>
          </cell>
          <cell r="H321">
            <v>-21.914898799999719</v>
          </cell>
          <cell r="I321">
            <v>-21.914898799999719</v>
          </cell>
          <cell r="J321"/>
          <cell r="K321"/>
          <cell r="L321"/>
          <cell r="M321"/>
          <cell r="N321"/>
          <cell r="O321"/>
          <cell r="P321"/>
          <cell r="Q321"/>
          <cell r="R321" t="e">
            <v>#REF!</v>
          </cell>
          <cell r="S321"/>
          <cell r="T321"/>
          <cell r="U321"/>
          <cell r="V321"/>
          <cell r="W321" t="e">
            <v>#REF!</v>
          </cell>
          <cell r="X321"/>
          <cell r="Y321"/>
          <cell r="Z321"/>
        </row>
        <row r="322">
          <cell r="A322"/>
          <cell r="B322" t="str">
            <v>Produits financiers RCO</v>
          </cell>
          <cell r="C322"/>
          <cell r="D322"/>
          <cell r="E322">
            <v>0.99004112</v>
          </cell>
          <cell r="F322">
            <v>0.19572001</v>
          </cell>
          <cell r="G322">
            <v>3.309177E-2</v>
          </cell>
          <cell r="H322">
            <v>2.6728459999999999E-2</v>
          </cell>
          <cell r="I322">
            <v>2.6728459999999999E-2</v>
          </cell>
          <cell r="J322"/>
          <cell r="K322"/>
          <cell r="L322"/>
          <cell r="M322"/>
          <cell r="N322"/>
          <cell r="O322"/>
          <cell r="P322"/>
          <cell r="Q322"/>
          <cell r="R322">
            <v>3.2770844623114866E-2</v>
          </cell>
          <cell r="S322"/>
          <cell r="T322"/>
          <cell r="U322"/>
          <cell r="V322"/>
          <cell r="W322">
            <v>3.240293726438398E-2</v>
          </cell>
          <cell r="X322"/>
          <cell r="Y322"/>
          <cell r="Z322"/>
        </row>
        <row r="323">
          <cell r="A323"/>
          <cell r="B323" t="str">
            <v>Utilisation moyenne RCO (méthode DSS)</v>
          </cell>
          <cell r="C323"/>
          <cell r="D323"/>
          <cell r="E323"/>
          <cell r="F323"/>
          <cell r="G323"/>
          <cell r="H323"/>
          <cell r="I323"/>
          <cell r="J323"/>
          <cell r="K323"/>
          <cell r="L323"/>
          <cell r="M323"/>
          <cell r="N323"/>
          <cell r="O323"/>
          <cell r="P323"/>
          <cell r="Q323"/>
          <cell r="R323">
            <v>160</v>
          </cell>
          <cell r="S323"/>
          <cell r="T323"/>
          <cell r="U323"/>
          <cell r="V323"/>
          <cell r="W323" t="e">
            <v>#REF!</v>
          </cell>
          <cell r="X323"/>
          <cell r="Y323"/>
          <cell r="Z323"/>
        </row>
        <row r="324">
          <cell r="A324"/>
          <cell r="B324" t="str">
            <v>Taux d'interêt moyen annuel</v>
          </cell>
          <cell r="C324"/>
          <cell r="D324"/>
          <cell r="E324"/>
          <cell r="F324"/>
          <cell r="G324"/>
          <cell r="H324"/>
          <cell r="I324"/>
          <cell r="J324"/>
          <cell r="K324"/>
          <cell r="L324"/>
          <cell r="M324"/>
          <cell r="N324"/>
          <cell r="O324"/>
          <cell r="P324"/>
          <cell r="Q324"/>
          <cell r="R324">
            <v>3.3999999999999998E-3</v>
          </cell>
          <cell r="S324"/>
          <cell r="T324"/>
          <cell r="U324"/>
          <cell r="V324"/>
          <cell r="W324">
            <v>3.0000000000000001E-3</v>
          </cell>
          <cell r="X324"/>
          <cell r="Y324"/>
          <cell r="Z324"/>
        </row>
        <row r="325">
          <cell r="A325"/>
          <cell r="B325" t="str">
            <v>Montant des produits financiers estimés</v>
          </cell>
          <cell r="C325"/>
          <cell r="D325"/>
          <cell r="E325">
            <v>0.99004112</v>
          </cell>
          <cell r="F325">
            <v>0.19572001</v>
          </cell>
          <cell r="G325">
            <v>3.309177E-2</v>
          </cell>
          <cell r="H325">
            <v>2.6728459999999999E-2</v>
          </cell>
          <cell r="I325">
            <v>2.6728459999999999E-2</v>
          </cell>
          <cell r="J325"/>
          <cell r="K325"/>
          <cell r="L325"/>
          <cell r="M325"/>
          <cell r="N325"/>
          <cell r="O325"/>
          <cell r="P325"/>
          <cell r="Q325"/>
          <cell r="R325">
            <v>0.54399999999999993</v>
          </cell>
          <cell r="S325"/>
          <cell r="T325"/>
          <cell r="U325"/>
          <cell r="V325"/>
          <cell r="W325" t="e">
            <v>#REF!</v>
          </cell>
          <cell r="X325"/>
          <cell r="Y325"/>
          <cell r="Z325"/>
        </row>
        <row r="326">
          <cell r="A326"/>
          <cell r="B326"/>
          <cell r="C326"/>
          <cell r="D326"/>
          <cell r="E326"/>
          <cell r="F326"/>
          <cell r="G326"/>
          <cell r="H326"/>
          <cell r="I326"/>
          <cell r="J326"/>
          <cell r="K326"/>
          <cell r="L326"/>
          <cell r="M326"/>
          <cell r="N326"/>
          <cell r="O326"/>
          <cell r="P326"/>
          <cell r="Q326"/>
          <cell r="R326"/>
          <cell r="S326"/>
          <cell r="T326"/>
          <cell r="U326"/>
          <cell r="V326"/>
          <cell r="W326"/>
          <cell r="X326"/>
          <cell r="Y326"/>
          <cell r="Z326"/>
        </row>
        <row r="327">
          <cell r="B327" t="str">
            <v>Charges nettes (Rapport CCSS Sept 2011)</v>
          </cell>
          <cell r="I327"/>
          <cell r="J327"/>
          <cell r="K327"/>
          <cell r="L327"/>
          <cell r="M327"/>
          <cell r="R327"/>
          <cell r="W327"/>
        </row>
        <row r="328">
          <cell r="B328" t="str">
            <v>Produits nets (Rapport CCSS Sept 2011)</v>
          </cell>
          <cell r="I328"/>
          <cell r="J328"/>
          <cell r="K328"/>
          <cell r="L328"/>
          <cell r="M328"/>
          <cell r="R328"/>
          <cell r="W328"/>
        </row>
        <row r="329">
          <cell r="B329" t="str">
            <v>Résultats nets (Rapport CCSS Sept 2011)</v>
          </cell>
          <cell r="I329"/>
          <cell r="J329"/>
          <cell r="K329"/>
          <cell r="L329"/>
          <cell r="M329"/>
          <cell r="R329"/>
          <cell r="S329"/>
          <cell r="T329"/>
          <cell r="U329"/>
          <cell r="V329"/>
          <cell r="W329"/>
          <cell r="X329"/>
          <cell r="Y329"/>
          <cell r="Z329"/>
        </row>
        <row r="330">
          <cell r="I330"/>
          <cell r="J330"/>
          <cell r="K330"/>
          <cell r="L330"/>
          <cell r="M330"/>
          <cell r="R330"/>
          <cell r="W330"/>
        </row>
        <row r="331">
          <cell r="B331" t="str">
            <v>Total Charges techniques - reprises provisions - charge CNSA (rapport ONDAM)</v>
          </cell>
          <cell r="C331"/>
          <cell r="D331"/>
          <cell r="E331">
            <v>7127.8875754233532</v>
          </cell>
          <cell r="F331">
            <v>7050.136370539999</v>
          </cell>
          <cell r="G331">
            <v>6819.8561719100016</v>
          </cell>
          <cell r="H331">
            <v>6988.2168158800014</v>
          </cell>
          <cell r="I331">
            <v>6883.8668649799993</v>
          </cell>
          <cell r="J331"/>
          <cell r="K331"/>
          <cell r="L331"/>
          <cell r="M331"/>
          <cell r="N331"/>
          <cell r="O331"/>
          <cell r="P331"/>
          <cell r="Q331"/>
          <cell r="R331">
            <v>6791.654535357894</v>
          </cell>
          <cell r="S331"/>
          <cell r="T331"/>
          <cell r="U331"/>
          <cell r="V331"/>
          <cell r="W331">
            <v>6789.1225487943311</v>
          </cell>
        </row>
        <row r="332">
          <cell r="B332" t="str">
            <v>Total Produits techniques - reprises provisions - produit CNSA - contribution RG (rapport ONDAM)</v>
          </cell>
          <cell r="E332">
            <v>7381.0042940899984</v>
          </cell>
          <cell r="F332">
            <v>7309.9709334899972</v>
          </cell>
          <cell r="G332">
            <v>6498.1870982600012</v>
          </cell>
          <cell r="H332">
            <v>3031.653428810002</v>
          </cell>
          <cell r="I332">
            <v>2926.2900710999993</v>
          </cell>
          <cell r="J332"/>
          <cell r="K332"/>
          <cell r="L332"/>
          <cell r="M332"/>
          <cell r="R332">
            <v>2636.0470350950382</v>
          </cell>
          <cell r="W332">
            <v>2675.789235263157</v>
          </cell>
        </row>
        <row r="333">
          <cell r="B333"/>
          <cell r="E333"/>
          <cell r="F333"/>
          <cell r="G333"/>
          <cell r="I333"/>
          <cell r="J333"/>
          <cell r="K333"/>
          <cell r="L333"/>
          <cell r="M333"/>
          <cell r="R333">
            <v>-1.3395426063687122E-2</v>
          </cell>
          <cell r="W333">
            <v>-3.7280850349221567E-4</v>
          </cell>
        </row>
        <row r="334">
          <cell r="B334"/>
          <cell r="C334"/>
          <cell r="D334"/>
          <cell r="E334"/>
          <cell r="F334"/>
          <cell r="G334"/>
          <cell r="H334"/>
          <cell r="I334"/>
          <cell r="J334"/>
          <cell r="K334"/>
          <cell r="L334"/>
          <cell r="M334"/>
          <cell r="N334"/>
          <cell r="O334"/>
          <cell r="P334"/>
          <cell r="Q334"/>
          <cell r="R334">
            <v>-9.9184642996057504E-2</v>
          </cell>
          <cell r="S334"/>
          <cell r="T334"/>
          <cell r="U334"/>
          <cell r="V334"/>
          <cell r="W334">
            <v>1.5076438181493235E-2</v>
          </cell>
        </row>
        <row r="335">
          <cell r="I335"/>
          <cell r="J335"/>
          <cell r="K335"/>
          <cell r="L335"/>
          <cell r="M335"/>
        </row>
        <row r="336">
          <cell r="B336" t="str">
            <v>Cotisations maladie + IJ AMEXA</v>
          </cell>
          <cell r="E336">
            <v>1048.89843501</v>
          </cell>
          <cell r="F336">
            <v>912.24345976000006</v>
          </cell>
          <cell r="G336">
            <v>361.32898861000001</v>
          </cell>
          <cell r="H336">
            <v>356.63569461999998</v>
          </cell>
          <cell r="I336">
            <v>478.00939668000001</v>
          </cell>
          <cell r="J336"/>
          <cell r="K336"/>
          <cell r="L336"/>
          <cell r="M336"/>
          <cell r="R336">
            <v>481.30480096702945</v>
          </cell>
          <cell r="W336">
            <v>495.12606870728894</v>
          </cell>
        </row>
        <row r="337">
          <cell r="I337"/>
          <cell r="J337"/>
          <cell r="K337"/>
          <cell r="L337"/>
          <cell r="M337"/>
          <cell r="R337">
            <v>6.894015703284441E-3</v>
          </cell>
          <cell r="W337">
            <v>2.8716247401833577E-2</v>
          </cell>
        </row>
        <row r="338">
          <cell r="I338"/>
          <cell r="J338"/>
          <cell r="K338"/>
          <cell r="L338"/>
          <cell r="M338"/>
        </row>
        <row r="339">
          <cell r="I339"/>
          <cell r="J339"/>
          <cell r="K339"/>
          <cell r="L339"/>
          <cell r="M339"/>
          <cell r="R339"/>
        </row>
        <row r="340">
          <cell r="I340"/>
          <cell r="J340"/>
          <cell r="K340"/>
          <cell r="L340"/>
          <cell r="M340"/>
          <cell r="O340"/>
          <cell r="P340"/>
          <cell r="Q340"/>
          <cell r="R340"/>
          <cell r="S340"/>
          <cell r="T340"/>
          <cell r="U340"/>
        </row>
        <row r="341">
          <cell r="I341"/>
          <cell r="J341"/>
          <cell r="K341"/>
          <cell r="L341"/>
          <cell r="M341"/>
          <cell r="O341"/>
          <cell r="P341"/>
          <cell r="Q341"/>
          <cell r="R341"/>
          <cell r="S341"/>
          <cell r="T341"/>
          <cell r="U341"/>
        </row>
        <row r="342">
          <cell r="I342"/>
          <cell r="J342"/>
          <cell r="K342"/>
          <cell r="L342"/>
          <cell r="M342"/>
          <cell r="O342"/>
          <cell r="P342"/>
          <cell r="Q342"/>
          <cell r="R342"/>
          <cell r="S342"/>
          <cell r="T342"/>
          <cell r="U342"/>
        </row>
        <row r="343">
          <cell r="I343"/>
          <cell r="J343"/>
          <cell r="K343"/>
          <cell r="L343"/>
          <cell r="M343"/>
        </row>
        <row r="344">
          <cell r="I344"/>
          <cell r="J344"/>
          <cell r="K344"/>
          <cell r="L344"/>
          <cell r="M344"/>
        </row>
        <row r="345">
          <cell r="I345"/>
          <cell r="J345"/>
          <cell r="K345"/>
          <cell r="L345"/>
          <cell r="M345"/>
        </row>
        <row r="346">
          <cell r="I346"/>
          <cell r="J346"/>
          <cell r="K346"/>
          <cell r="L346"/>
          <cell r="M346"/>
        </row>
        <row r="347">
          <cell r="I347"/>
          <cell r="J347"/>
          <cell r="K347"/>
          <cell r="L347"/>
          <cell r="M347"/>
        </row>
        <row r="348">
          <cell r="I348"/>
          <cell r="J348"/>
          <cell r="K348"/>
          <cell r="L348"/>
          <cell r="M348"/>
        </row>
        <row r="349">
          <cell r="I349"/>
          <cell r="J349"/>
          <cell r="K349"/>
          <cell r="L349"/>
          <cell r="M349"/>
        </row>
        <row r="350">
          <cell r="I350"/>
          <cell r="J350"/>
          <cell r="K350"/>
          <cell r="L350"/>
          <cell r="M350"/>
        </row>
        <row r="351">
          <cell r="I351"/>
          <cell r="J351"/>
          <cell r="K351"/>
          <cell r="L351"/>
          <cell r="M351"/>
        </row>
        <row r="352">
          <cell r="I352"/>
          <cell r="J352"/>
          <cell r="K352"/>
          <cell r="L352"/>
          <cell r="M352"/>
        </row>
        <row r="353">
          <cell r="I353"/>
          <cell r="J353"/>
          <cell r="K353"/>
          <cell r="L353"/>
          <cell r="M353"/>
        </row>
        <row r="354">
          <cell r="I354"/>
          <cell r="J354"/>
          <cell r="K354"/>
          <cell r="L354"/>
          <cell r="M354"/>
        </row>
        <row r="355">
          <cell r="I355"/>
          <cell r="J355"/>
          <cell r="K355"/>
          <cell r="L355"/>
          <cell r="M355"/>
        </row>
        <row r="356">
          <cell r="I356"/>
          <cell r="J356"/>
          <cell r="K356"/>
          <cell r="L356"/>
          <cell r="M356"/>
        </row>
        <row r="357">
          <cell r="I357"/>
          <cell r="J357"/>
          <cell r="K357"/>
          <cell r="L357"/>
          <cell r="M357"/>
        </row>
        <row r="358">
          <cell r="I358"/>
          <cell r="J358"/>
          <cell r="K358"/>
          <cell r="L358"/>
          <cell r="M358"/>
        </row>
        <row r="359">
          <cell r="I359"/>
          <cell r="J359"/>
          <cell r="K359"/>
          <cell r="L359"/>
          <cell r="M359"/>
        </row>
        <row r="360">
          <cell r="I360"/>
          <cell r="J360"/>
          <cell r="K360"/>
          <cell r="L360"/>
          <cell r="M360"/>
        </row>
        <row r="361">
          <cell r="I361"/>
          <cell r="J361"/>
          <cell r="K361"/>
          <cell r="L361"/>
          <cell r="M361"/>
        </row>
        <row r="362">
          <cell r="I362"/>
          <cell r="J362"/>
          <cell r="K362"/>
          <cell r="L362"/>
          <cell r="M362"/>
        </row>
        <row r="363">
          <cell r="I363"/>
          <cell r="J363"/>
          <cell r="K363"/>
          <cell r="L363"/>
          <cell r="M363"/>
        </row>
        <row r="364">
          <cell r="I364"/>
          <cell r="J364"/>
          <cell r="K364"/>
          <cell r="L364"/>
          <cell r="M364"/>
        </row>
        <row r="365">
          <cell r="I365"/>
          <cell r="J365"/>
          <cell r="K365"/>
          <cell r="L365"/>
          <cell r="M365"/>
        </row>
        <row r="366">
          <cell r="C366"/>
          <cell r="I366"/>
          <cell r="J366"/>
          <cell r="K366"/>
          <cell r="L366"/>
          <cell r="M366"/>
        </row>
        <row r="367">
          <cell r="C367"/>
          <cell r="I367"/>
          <cell r="J367"/>
          <cell r="K367"/>
          <cell r="L367"/>
          <cell r="M367"/>
        </row>
        <row r="368">
          <cell r="C368"/>
          <cell r="I368"/>
          <cell r="J368"/>
          <cell r="K368"/>
          <cell r="L368"/>
          <cell r="M368"/>
        </row>
        <row r="369">
          <cell r="C369"/>
          <cell r="I369"/>
          <cell r="J369"/>
          <cell r="K369"/>
          <cell r="L369"/>
          <cell r="M369"/>
        </row>
        <row r="370">
          <cell r="C370"/>
          <cell r="I370"/>
          <cell r="J370"/>
          <cell r="K370"/>
          <cell r="L370"/>
          <cell r="M370"/>
        </row>
        <row r="371">
          <cell r="C371"/>
          <cell r="I371"/>
          <cell r="J371"/>
          <cell r="K371"/>
          <cell r="L371"/>
          <cell r="M371"/>
        </row>
        <row r="372">
          <cell r="C372"/>
          <cell r="I372"/>
          <cell r="J372"/>
          <cell r="K372"/>
          <cell r="L372"/>
          <cell r="M372"/>
        </row>
        <row r="373">
          <cell r="C373"/>
          <cell r="I373"/>
          <cell r="J373"/>
          <cell r="K373"/>
          <cell r="L373"/>
          <cell r="M373"/>
        </row>
        <row r="374">
          <cell r="I374"/>
          <cell r="J374"/>
          <cell r="K374"/>
          <cell r="L374"/>
          <cell r="M374"/>
        </row>
        <row r="375">
          <cell r="I375"/>
          <cell r="J375"/>
          <cell r="K375"/>
          <cell r="L375"/>
          <cell r="M375"/>
        </row>
        <row r="376">
          <cell r="I376"/>
          <cell r="J376"/>
          <cell r="K376"/>
          <cell r="L376"/>
          <cell r="M376"/>
        </row>
        <row r="377">
          <cell r="I377"/>
          <cell r="J377"/>
          <cell r="K377"/>
          <cell r="L377"/>
          <cell r="M377"/>
        </row>
        <row r="378">
          <cell r="C378"/>
          <cell r="I378"/>
          <cell r="J378"/>
          <cell r="K378"/>
          <cell r="L378"/>
          <cell r="M378"/>
        </row>
        <row r="379">
          <cell r="C379"/>
          <cell r="I379"/>
          <cell r="J379"/>
          <cell r="K379"/>
          <cell r="L379"/>
          <cell r="M379"/>
        </row>
        <row r="380">
          <cell r="C380"/>
          <cell r="I380"/>
          <cell r="J380"/>
          <cell r="K380"/>
          <cell r="L380"/>
          <cell r="M380"/>
        </row>
        <row r="381">
          <cell r="C381"/>
          <cell r="I381"/>
          <cell r="J381"/>
          <cell r="K381"/>
          <cell r="L381"/>
          <cell r="M381"/>
        </row>
        <row r="382">
          <cell r="C382"/>
          <cell r="I382"/>
          <cell r="J382"/>
          <cell r="K382"/>
          <cell r="L382"/>
          <cell r="M382"/>
        </row>
        <row r="383">
          <cell r="C383"/>
          <cell r="I383"/>
          <cell r="J383"/>
          <cell r="K383"/>
          <cell r="L383"/>
          <cell r="M383"/>
        </row>
        <row r="384">
          <cell r="C384"/>
          <cell r="I384"/>
          <cell r="J384"/>
          <cell r="K384"/>
          <cell r="L384"/>
          <cell r="M384"/>
        </row>
        <row r="385">
          <cell r="C385"/>
          <cell r="I385"/>
          <cell r="J385"/>
          <cell r="K385"/>
          <cell r="L385"/>
          <cell r="M385"/>
        </row>
        <row r="386">
          <cell r="C386"/>
          <cell r="I386"/>
          <cell r="J386"/>
          <cell r="K386"/>
          <cell r="L386"/>
          <cell r="M386"/>
        </row>
        <row r="387">
          <cell r="I387"/>
          <cell r="J387"/>
          <cell r="K387"/>
          <cell r="L387"/>
          <cell r="M387"/>
        </row>
        <row r="388">
          <cell r="I388"/>
          <cell r="J388"/>
          <cell r="K388"/>
          <cell r="L388"/>
          <cell r="M388"/>
        </row>
        <row r="389">
          <cell r="I389"/>
          <cell r="J389"/>
          <cell r="K389"/>
          <cell r="L389"/>
          <cell r="M389"/>
        </row>
        <row r="390">
          <cell r="I390"/>
          <cell r="J390"/>
          <cell r="K390"/>
          <cell r="L390"/>
          <cell r="M390"/>
        </row>
        <row r="391">
          <cell r="I391"/>
          <cell r="J391"/>
          <cell r="K391"/>
          <cell r="L391"/>
          <cell r="M391"/>
        </row>
        <row r="392">
          <cell r="I392"/>
          <cell r="J392"/>
          <cell r="K392"/>
          <cell r="L392"/>
          <cell r="M392"/>
        </row>
        <row r="393">
          <cell r="I393"/>
          <cell r="J393"/>
          <cell r="K393"/>
          <cell r="L393"/>
          <cell r="M393"/>
        </row>
        <row r="394">
          <cell r="I394"/>
          <cell r="J394"/>
          <cell r="K394"/>
          <cell r="L394"/>
          <cell r="M394"/>
        </row>
        <row r="395">
          <cell r="I395"/>
          <cell r="J395"/>
          <cell r="K395"/>
          <cell r="L395"/>
          <cell r="M395"/>
        </row>
        <row r="396">
          <cell r="I396"/>
          <cell r="J396"/>
          <cell r="K396"/>
          <cell r="L396"/>
          <cell r="M396"/>
        </row>
        <row r="397">
          <cell r="I397"/>
          <cell r="J397"/>
          <cell r="K397"/>
          <cell r="L397"/>
          <cell r="M397"/>
        </row>
        <row r="398">
          <cell r="I398"/>
          <cell r="J398"/>
          <cell r="K398"/>
          <cell r="L398"/>
          <cell r="M398"/>
        </row>
        <row r="399">
          <cell r="I399"/>
          <cell r="J399"/>
          <cell r="K399"/>
          <cell r="L399"/>
          <cell r="M399"/>
        </row>
        <row r="400">
          <cell r="I400"/>
          <cell r="J400"/>
          <cell r="K400"/>
          <cell r="L400"/>
          <cell r="M400"/>
        </row>
        <row r="401">
          <cell r="I401"/>
          <cell r="J401"/>
          <cell r="K401"/>
          <cell r="L401"/>
          <cell r="M401"/>
        </row>
        <row r="402">
          <cell r="I402"/>
          <cell r="J402"/>
          <cell r="K402"/>
          <cell r="L402"/>
          <cell r="M402"/>
        </row>
        <row r="403">
          <cell r="I403"/>
          <cell r="J403"/>
          <cell r="K403"/>
          <cell r="L403"/>
          <cell r="M403"/>
        </row>
        <row r="404">
          <cell r="I404"/>
          <cell r="J404"/>
          <cell r="K404"/>
          <cell r="L404"/>
          <cell r="M404"/>
        </row>
        <row r="405">
          <cell r="I405"/>
          <cell r="J405"/>
          <cell r="K405"/>
          <cell r="L405"/>
          <cell r="M405"/>
        </row>
        <row r="406">
          <cell r="I406"/>
          <cell r="J406"/>
          <cell r="K406"/>
          <cell r="L406"/>
          <cell r="M406"/>
        </row>
        <row r="407">
          <cell r="I407"/>
          <cell r="J407"/>
          <cell r="K407"/>
          <cell r="L407"/>
          <cell r="M407"/>
        </row>
        <row r="408">
          <cell r="I408"/>
          <cell r="J408"/>
          <cell r="K408"/>
          <cell r="L408"/>
          <cell r="M408"/>
        </row>
        <row r="409">
          <cell r="I409"/>
          <cell r="J409"/>
          <cell r="K409"/>
          <cell r="L409"/>
          <cell r="M409"/>
        </row>
        <row r="410">
          <cell r="I410"/>
          <cell r="J410"/>
          <cell r="K410"/>
          <cell r="L410"/>
          <cell r="M410"/>
        </row>
        <row r="411">
          <cell r="I411"/>
          <cell r="J411"/>
          <cell r="K411"/>
          <cell r="L411"/>
          <cell r="M411"/>
        </row>
        <row r="412">
          <cell r="I412"/>
          <cell r="J412"/>
          <cell r="K412"/>
          <cell r="L412"/>
          <cell r="M412"/>
        </row>
        <row r="413">
          <cell r="I413"/>
          <cell r="J413"/>
          <cell r="K413"/>
          <cell r="L413"/>
          <cell r="M413"/>
        </row>
        <row r="414">
          <cell r="I414"/>
          <cell r="J414"/>
          <cell r="K414"/>
          <cell r="L414"/>
          <cell r="M414"/>
        </row>
        <row r="415">
          <cell r="I415"/>
          <cell r="J415"/>
          <cell r="K415"/>
          <cell r="L415"/>
          <cell r="M415"/>
        </row>
        <row r="416">
          <cell r="I416"/>
          <cell r="J416"/>
          <cell r="K416"/>
          <cell r="L416"/>
          <cell r="M416"/>
        </row>
        <row r="417">
          <cell r="I417"/>
          <cell r="J417"/>
          <cell r="K417"/>
          <cell r="L417"/>
          <cell r="M417"/>
        </row>
        <row r="418">
          <cell r="I418"/>
          <cell r="J418"/>
          <cell r="K418"/>
          <cell r="L418"/>
          <cell r="M418"/>
        </row>
        <row r="419">
          <cell r="I419"/>
          <cell r="J419"/>
          <cell r="K419"/>
          <cell r="L419"/>
          <cell r="M419"/>
        </row>
        <row r="420">
          <cell r="I420"/>
          <cell r="J420"/>
          <cell r="K420"/>
          <cell r="L420"/>
          <cell r="M420"/>
        </row>
        <row r="421">
          <cell r="I421"/>
          <cell r="J421"/>
          <cell r="K421"/>
          <cell r="L421"/>
          <cell r="M421"/>
        </row>
        <row r="422">
          <cell r="I422"/>
          <cell r="J422"/>
          <cell r="K422"/>
          <cell r="L422"/>
          <cell r="M422"/>
        </row>
        <row r="423">
          <cell r="I423"/>
          <cell r="J423"/>
          <cell r="K423"/>
          <cell r="L423"/>
          <cell r="M423"/>
        </row>
        <row r="424">
          <cell r="I424"/>
          <cell r="J424"/>
          <cell r="K424"/>
          <cell r="L424"/>
          <cell r="M424"/>
        </row>
        <row r="425">
          <cell r="I425"/>
          <cell r="J425"/>
          <cell r="K425"/>
          <cell r="L425"/>
          <cell r="M425"/>
        </row>
        <row r="426">
          <cell r="I426"/>
          <cell r="J426"/>
          <cell r="K426"/>
          <cell r="L426"/>
          <cell r="M426"/>
        </row>
        <row r="427">
          <cell r="I427"/>
          <cell r="J427"/>
          <cell r="K427"/>
          <cell r="L427"/>
          <cell r="M427"/>
        </row>
        <row r="428">
          <cell r="I428"/>
          <cell r="J428"/>
          <cell r="K428"/>
          <cell r="L428"/>
          <cell r="M428"/>
        </row>
        <row r="429">
          <cell r="I429"/>
          <cell r="J429"/>
          <cell r="K429"/>
          <cell r="L429"/>
          <cell r="M429"/>
        </row>
        <row r="430">
          <cell r="I430"/>
          <cell r="J430"/>
          <cell r="K430"/>
          <cell r="L430"/>
          <cell r="M430"/>
        </row>
        <row r="431">
          <cell r="I431"/>
          <cell r="J431"/>
          <cell r="K431"/>
          <cell r="L431"/>
          <cell r="M431"/>
        </row>
        <row r="432">
          <cell r="I432"/>
          <cell r="J432"/>
          <cell r="K432"/>
          <cell r="L432"/>
          <cell r="M432"/>
        </row>
        <row r="433">
          <cell r="I433"/>
          <cell r="J433"/>
          <cell r="K433"/>
          <cell r="L433"/>
          <cell r="M433"/>
        </row>
        <row r="434">
          <cell r="I434"/>
          <cell r="J434"/>
          <cell r="K434"/>
          <cell r="L434"/>
          <cell r="M434"/>
        </row>
        <row r="435">
          <cell r="I435"/>
          <cell r="J435"/>
          <cell r="K435"/>
          <cell r="L435"/>
          <cell r="M435"/>
        </row>
        <row r="436">
          <cell r="I436"/>
          <cell r="J436"/>
          <cell r="K436"/>
          <cell r="L436"/>
          <cell r="M436"/>
        </row>
        <row r="437">
          <cell r="I437"/>
          <cell r="J437"/>
          <cell r="K437"/>
          <cell r="L437"/>
          <cell r="M437"/>
        </row>
        <row r="438">
          <cell r="I438"/>
          <cell r="J438"/>
          <cell r="K438"/>
          <cell r="L438"/>
          <cell r="M438"/>
        </row>
        <row r="439">
          <cell r="I439"/>
          <cell r="J439"/>
          <cell r="K439"/>
          <cell r="L439"/>
          <cell r="M439"/>
        </row>
        <row r="440">
          <cell r="I440"/>
          <cell r="J440"/>
          <cell r="K440"/>
          <cell r="L440"/>
          <cell r="M440"/>
        </row>
        <row r="441">
          <cell r="I441"/>
          <cell r="J441"/>
          <cell r="K441"/>
          <cell r="L441"/>
          <cell r="M441"/>
        </row>
        <row r="442">
          <cell r="I442"/>
          <cell r="J442"/>
          <cell r="K442"/>
          <cell r="L442"/>
          <cell r="M442"/>
        </row>
        <row r="443">
          <cell r="I443"/>
          <cell r="J443"/>
          <cell r="K443"/>
          <cell r="L443"/>
          <cell r="M443"/>
        </row>
        <row r="444">
          <cell r="I444"/>
          <cell r="J444"/>
          <cell r="K444"/>
          <cell r="L444"/>
          <cell r="M444"/>
        </row>
        <row r="445">
          <cell r="I445"/>
          <cell r="J445"/>
          <cell r="K445"/>
          <cell r="L445"/>
          <cell r="M445"/>
        </row>
        <row r="446">
          <cell r="I446"/>
          <cell r="J446"/>
          <cell r="K446"/>
          <cell r="L446"/>
          <cell r="M446"/>
        </row>
        <row r="447">
          <cell r="I447"/>
          <cell r="J447"/>
          <cell r="K447"/>
          <cell r="L447"/>
          <cell r="M447"/>
        </row>
        <row r="448">
          <cell r="I448"/>
          <cell r="J448"/>
          <cell r="K448"/>
          <cell r="L448"/>
          <cell r="M448"/>
        </row>
        <row r="449">
          <cell r="I449"/>
          <cell r="J449"/>
          <cell r="K449"/>
          <cell r="L449"/>
          <cell r="M449"/>
        </row>
        <row r="450">
          <cell r="I450"/>
          <cell r="J450"/>
          <cell r="K450"/>
          <cell r="L450"/>
          <cell r="M450"/>
        </row>
        <row r="451">
          <cell r="I451"/>
          <cell r="J451"/>
          <cell r="K451"/>
          <cell r="L451"/>
          <cell r="M451"/>
        </row>
        <row r="452">
          <cell r="I452"/>
          <cell r="J452"/>
          <cell r="K452"/>
          <cell r="L452"/>
          <cell r="M452"/>
        </row>
        <row r="453">
          <cell r="I453"/>
          <cell r="J453"/>
          <cell r="K453"/>
          <cell r="L453"/>
          <cell r="M453"/>
        </row>
        <row r="454">
          <cell r="I454"/>
          <cell r="J454"/>
          <cell r="K454"/>
          <cell r="L454"/>
          <cell r="M454"/>
        </row>
        <row r="455">
          <cell r="I455"/>
          <cell r="J455"/>
          <cell r="K455"/>
          <cell r="L455"/>
          <cell r="M455"/>
        </row>
        <row r="456">
          <cell r="I456"/>
          <cell r="J456"/>
          <cell r="K456"/>
          <cell r="L456"/>
          <cell r="M456"/>
        </row>
        <row r="457">
          <cell r="I457"/>
          <cell r="J457"/>
          <cell r="K457"/>
          <cell r="L457"/>
          <cell r="M457"/>
        </row>
        <row r="458">
          <cell r="I458"/>
          <cell r="J458"/>
          <cell r="K458"/>
          <cell r="L458"/>
          <cell r="M458"/>
        </row>
        <row r="459">
          <cell r="I459"/>
          <cell r="J459"/>
          <cell r="K459"/>
          <cell r="L459"/>
          <cell r="M459"/>
        </row>
        <row r="460">
          <cell r="I460"/>
          <cell r="J460"/>
          <cell r="K460"/>
          <cell r="L460"/>
          <cell r="M460"/>
        </row>
        <row r="461">
          <cell r="I461"/>
          <cell r="J461"/>
          <cell r="K461"/>
          <cell r="L461"/>
          <cell r="M461"/>
        </row>
        <row r="462">
          <cell r="I462"/>
          <cell r="J462"/>
          <cell r="K462"/>
          <cell r="L462"/>
          <cell r="M462"/>
        </row>
        <row r="463">
          <cell r="I463"/>
          <cell r="J463"/>
          <cell r="K463"/>
          <cell r="L463"/>
          <cell r="M463"/>
        </row>
        <row r="464">
          <cell r="I464"/>
          <cell r="J464"/>
          <cell r="K464"/>
          <cell r="L464"/>
          <cell r="M464"/>
        </row>
        <row r="465">
          <cell r="I465"/>
          <cell r="J465"/>
          <cell r="K465"/>
          <cell r="L465"/>
          <cell r="M465"/>
        </row>
        <row r="466">
          <cell r="I466"/>
          <cell r="J466"/>
          <cell r="K466"/>
          <cell r="L466"/>
          <cell r="M466"/>
        </row>
        <row r="467">
          <cell r="I467"/>
          <cell r="J467"/>
          <cell r="K467"/>
          <cell r="L467"/>
          <cell r="M467"/>
        </row>
        <row r="468">
          <cell r="I468"/>
          <cell r="J468"/>
          <cell r="K468"/>
          <cell r="L468"/>
          <cell r="M468"/>
        </row>
        <row r="469">
          <cell r="I469"/>
          <cell r="J469"/>
          <cell r="K469"/>
          <cell r="L469"/>
          <cell r="M469"/>
        </row>
        <row r="470">
          <cell r="I470"/>
          <cell r="J470"/>
          <cell r="K470"/>
          <cell r="L470"/>
          <cell r="M470"/>
        </row>
        <row r="471">
          <cell r="I471"/>
          <cell r="J471"/>
          <cell r="K471"/>
          <cell r="L471"/>
          <cell r="M471"/>
        </row>
        <row r="472">
          <cell r="I472"/>
          <cell r="J472"/>
          <cell r="K472"/>
          <cell r="L472"/>
          <cell r="M472"/>
        </row>
        <row r="473">
          <cell r="I473"/>
          <cell r="J473"/>
          <cell r="K473"/>
          <cell r="L473"/>
          <cell r="M473"/>
        </row>
        <row r="474">
          <cell r="I474"/>
          <cell r="J474"/>
          <cell r="K474"/>
          <cell r="L474"/>
          <cell r="M474"/>
        </row>
        <row r="475">
          <cell r="I475"/>
          <cell r="J475"/>
          <cell r="K475"/>
          <cell r="L475"/>
          <cell r="M475"/>
        </row>
        <row r="476">
          <cell r="I476"/>
          <cell r="J476"/>
          <cell r="K476"/>
          <cell r="L476"/>
          <cell r="M476"/>
        </row>
        <row r="477">
          <cell r="I477"/>
          <cell r="J477"/>
          <cell r="K477"/>
          <cell r="L477"/>
          <cell r="M477"/>
        </row>
        <row r="478">
          <cell r="I478"/>
          <cell r="J478"/>
          <cell r="K478"/>
          <cell r="L478"/>
          <cell r="M478"/>
        </row>
        <row r="479">
          <cell r="I479"/>
          <cell r="J479"/>
          <cell r="K479"/>
          <cell r="L479"/>
          <cell r="M479"/>
        </row>
        <row r="480">
          <cell r="I480"/>
          <cell r="J480"/>
          <cell r="K480"/>
          <cell r="L480"/>
          <cell r="M480"/>
        </row>
        <row r="481">
          <cell r="I481"/>
          <cell r="J481"/>
          <cell r="K481"/>
          <cell r="L481"/>
          <cell r="M481"/>
        </row>
        <row r="482">
          <cell r="I482"/>
          <cell r="J482"/>
          <cell r="K482"/>
          <cell r="L482"/>
          <cell r="M482"/>
        </row>
        <row r="483">
          <cell r="I483"/>
          <cell r="J483"/>
          <cell r="K483"/>
          <cell r="L483"/>
          <cell r="M483"/>
        </row>
        <row r="484">
          <cell r="I484"/>
          <cell r="J484"/>
          <cell r="K484"/>
          <cell r="L484"/>
          <cell r="M484"/>
        </row>
        <row r="485">
          <cell r="I485"/>
          <cell r="J485"/>
          <cell r="K485"/>
          <cell r="L485"/>
          <cell r="M485"/>
        </row>
        <row r="486">
          <cell r="I486"/>
          <cell r="J486"/>
          <cell r="K486"/>
          <cell r="L486"/>
          <cell r="M486"/>
        </row>
        <row r="487">
          <cell r="I487"/>
          <cell r="J487"/>
          <cell r="K487"/>
          <cell r="L487"/>
          <cell r="M487"/>
        </row>
        <row r="488">
          <cell r="I488"/>
          <cell r="J488"/>
          <cell r="K488"/>
          <cell r="L488"/>
          <cell r="M488"/>
        </row>
        <row r="489">
          <cell r="I489"/>
          <cell r="J489"/>
          <cell r="K489"/>
          <cell r="L489"/>
          <cell r="M489"/>
        </row>
        <row r="490">
          <cell r="I490"/>
          <cell r="J490"/>
          <cell r="K490"/>
          <cell r="L490"/>
          <cell r="M490"/>
        </row>
        <row r="491">
          <cell r="I491"/>
          <cell r="J491"/>
          <cell r="K491"/>
          <cell r="L491"/>
          <cell r="M491"/>
        </row>
        <row r="492">
          <cell r="I492"/>
          <cell r="J492"/>
          <cell r="K492"/>
          <cell r="L492"/>
          <cell r="M492"/>
        </row>
        <row r="493">
          <cell r="I493"/>
          <cell r="J493"/>
          <cell r="K493"/>
          <cell r="L493"/>
          <cell r="M493"/>
        </row>
        <row r="494">
          <cell r="I494"/>
          <cell r="J494"/>
          <cell r="K494"/>
          <cell r="L494"/>
          <cell r="M494"/>
        </row>
        <row r="495">
          <cell r="I495"/>
          <cell r="J495"/>
          <cell r="K495"/>
          <cell r="L495"/>
          <cell r="M495"/>
        </row>
        <row r="496">
          <cell r="I496"/>
          <cell r="J496"/>
          <cell r="K496"/>
          <cell r="L496"/>
          <cell r="M496"/>
        </row>
        <row r="497">
          <cell r="I497"/>
          <cell r="J497"/>
          <cell r="K497"/>
          <cell r="L497"/>
          <cell r="M497"/>
        </row>
        <row r="498">
          <cell r="I498"/>
          <cell r="J498"/>
          <cell r="K498"/>
          <cell r="L498"/>
          <cell r="M498"/>
        </row>
        <row r="499">
          <cell r="I499"/>
          <cell r="J499"/>
          <cell r="K499"/>
          <cell r="L499"/>
          <cell r="M499"/>
        </row>
        <row r="500">
          <cell r="I500"/>
          <cell r="J500"/>
          <cell r="K500"/>
          <cell r="L500"/>
          <cell r="M500"/>
        </row>
        <row r="501">
          <cell r="I501"/>
          <cell r="J501"/>
          <cell r="K501"/>
          <cell r="L501"/>
          <cell r="M501"/>
        </row>
        <row r="502">
          <cell r="I502"/>
          <cell r="J502"/>
          <cell r="K502"/>
          <cell r="L502"/>
          <cell r="M502"/>
        </row>
        <row r="503">
          <cell r="I503"/>
          <cell r="J503"/>
          <cell r="K503"/>
          <cell r="L503"/>
          <cell r="M503"/>
        </row>
        <row r="504">
          <cell r="I504"/>
          <cell r="J504"/>
          <cell r="K504"/>
          <cell r="L504"/>
          <cell r="M504"/>
        </row>
        <row r="505">
          <cell r="I505"/>
          <cell r="J505"/>
          <cell r="K505"/>
          <cell r="L505"/>
          <cell r="M505"/>
        </row>
        <row r="506">
          <cell r="I506"/>
          <cell r="J506"/>
          <cell r="K506"/>
          <cell r="L506"/>
          <cell r="M506"/>
        </row>
        <row r="507">
          <cell r="I507"/>
          <cell r="J507"/>
          <cell r="K507"/>
          <cell r="L507"/>
          <cell r="M507"/>
        </row>
        <row r="508">
          <cell r="I508"/>
          <cell r="J508"/>
          <cell r="K508"/>
          <cell r="L508"/>
          <cell r="M508"/>
        </row>
        <row r="509">
          <cell r="I509"/>
          <cell r="J509"/>
          <cell r="K509"/>
          <cell r="L509"/>
          <cell r="M509"/>
        </row>
        <row r="510">
          <cell r="I510"/>
          <cell r="J510"/>
          <cell r="K510"/>
          <cell r="L510"/>
          <cell r="M510"/>
        </row>
        <row r="511">
          <cell r="I511"/>
          <cell r="J511"/>
          <cell r="K511"/>
          <cell r="L511"/>
          <cell r="M511"/>
        </row>
        <row r="512">
          <cell r="I512"/>
          <cell r="J512"/>
          <cell r="K512"/>
          <cell r="L512"/>
          <cell r="M512"/>
        </row>
        <row r="513">
          <cell r="I513"/>
          <cell r="J513"/>
          <cell r="K513"/>
          <cell r="L513"/>
          <cell r="M513"/>
        </row>
        <row r="514">
          <cell r="I514"/>
          <cell r="J514"/>
          <cell r="K514"/>
          <cell r="L514"/>
          <cell r="M514"/>
        </row>
        <row r="515">
          <cell r="I515"/>
          <cell r="J515"/>
          <cell r="K515"/>
          <cell r="L515"/>
          <cell r="M515"/>
        </row>
        <row r="516">
          <cell r="I516"/>
          <cell r="J516"/>
          <cell r="K516"/>
          <cell r="L516"/>
          <cell r="M516"/>
        </row>
        <row r="517">
          <cell r="I517"/>
          <cell r="J517"/>
          <cell r="K517"/>
          <cell r="L517"/>
          <cell r="M517"/>
        </row>
        <row r="518">
          <cell r="I518"/>
          <cell r="J518"/>
          <cell r="K518"/>
          <cell r="L518"/>
          <cell r="M518"/>
        </row>
        <row r="519">
          <cell r="I519"/>
          <cell r="J519"/>
          <cell r="K519"/>
          <cell r="L519"/>
          <cell r="M519"/>
        </row>
        <row r="520">
          <cell r="I520"/>
          <cell r="J520"/>
          <cell r="K520"/>
          <cell r="L520"/>
          <cell r="M520"/>
        </row>
        <row r="521">
          <cell r="I521"/>
          <cell r="J521"/>
          <cell r="K521"/>
          <cell r="L521"/>
          <cell r="M521"/>
        </row>
        <row r="522">
          <cell r="I522"/>
          <cell r="J522"/>
          <cell r="K522"/>
          <cell r="L522"/>
          <cell r="M522"/>
        </row>
        <row r="523">
          <cell r="I523"/>
          <cell r="J523"/>
          <cell r="K523"/>
          <cell r="L523"/>
          <cell r="M523"/>
        </row>
        <row r="524">
          <cell r="I524"/>
          <cell r="J524"/>
          <cell r="K524"/>
          <cell r="L524"/>
          <cell r="M524"/>
        </row>
        <row r="525">
          <cell r="I525"/>
          <cell r="J525"/>
          <cell r="K525"/>
          <cell r="L525"/>
          <cell r="M525"/>
        </row>
        <row r="526">
          <cell r="I526"/>
          <cell r="J526"/>
          <cell r="K526"/>
          <cell r="L526"/>
          <cell r="M526"/>
        </row>
        <row r="527">
          <cell r="I527"/>
          <cell r="J527"/>
          <cell r="K527"/>
          <cell r="L527"/>
          <cell r="M527"/>
        </row>
        <row r="528">
          <cell r="I528"/>
          <cell r="J528"/>
          <cell r="K528"/>
          <cell r="L528"/>
          <cell r="M528"/>
        </row>
        <row r="529">
          <cell r="I529"/>
          <cell r="J529"/>
          <cell r="K529"/>
          <cell r="L529"/>
          <cell r="M529"/>
        </row>
        <row r="530">
          <cell r="I530"/>
          <cell r="J530"/>
          <cell r="K530"/>
          <cell r="L530"/>
          <cell r="M530"/>
        </row>
        <row r="531">
          <cell r="I531"/>
          <cell r="J531"/>
          <cell r="K531"/>
          <cell r="L531"/>
          <cell r="M531"/>
        </row>
        <row r="532">
          <cell r="I532"/>
          <cell r="J532"/>
          <cell r="K532"/>
          <cell r="L532"/>
          <cell r="M532"/>
        </row>
        <row r="533">
          <cell r="I533"/>
          <cell r="J533"/>
          <cell r="K533"/>
          <cell r="L533"/>
          <cell r="M533"/>
        </row>
        <row r="534">
          <cell r="I534"/>
          <cell r="J534"/>
          <cell r="K534"/>
          <cell r="L534"/>
          <cell r="M534"/>
        </row>
        <row r="535">
          <cell r="I535"/>
          <cell r="J535"/>
          <cell r="K535"/>
          <cell r="L535"/>
          <cell r="M535"/>
        </row>
        <row r="536">
          <cell r="I536"/>
          <cell r="J536"/>
          <cell r="K536"/>
          <cell r="L536"/>
          <cell r="M536"/>
        </row>
        <row r="537">
          <cell r="I537"/>
          <cell r="J537"/>
          <cell r="K537"/>
          <cell r="L537"/>
          <cell r="M537"/>
        </row>
        <row r="538">
          <cell r="I538"/>
          <cell r="J538"/>
          <cell r="K538"/>
          <cell r="L538"/>
          <cell r="M538"/>
        </row>
        <row r="539">
          <cell r="I539"/>
          <cell r="J539"/>
          <cell r="K539"/>
          <cell r="L539"/>
          <cell r="M539"/>
        </row>
        <row r="540">
          <cell r="I540"/>
          <cell r="J540"/>
          <cell r="K540"/>
          <cell r="L540"/>
          <cell r="M540"/>
        </row>
        <row r="541">
          <cell r="I541"/>
          <cell r="J541"/>
          <cell r="K541"/>
          <cell r="L541"/>
          <cell r="M541"/>
        </row>
        <row r="542">
          <cell r="I542"/>
          <cell r="J542"/>
          <cell r="K542"/>
          <cell r="L542"/>
          <cell r="M542"/>
        </row>
        <row r="543">
          <cell r="I543"/>
          <cell r="J543"/>
          <cell r="K543"/>
          <cell r="L543"/>
          <cell r="M543"/>
        </row>
        <row r="544">
          <cell r="I544"/>
          <cell r="J544"/>
          <cell r="K544"/>
          <cell r="L544"/>
          <cell r="M544"/>
        </row>
        <row r="545">
          <cell r="I545"/>
          <cell r="J545"/>
          <cell r="K545"/>
          <cell r="L545"/>
          <cell r="M545"/>
        </row>
        <row r="546">
          <cell r="I546"/>
          <cell r="J546"/>
          <cell r="K546"/>
          <cell r="L546"/>
          <cell r="M546"/>
        </row>
        <row r="547">
          <cell r="I547"/>
          <cell r="J547"/>
          <cell r="K547"/>
          <cell r="L547"/>
          <cell r="M547"/>
        </row>
        <row r="548">
          <cell r="I548"/>
          <cell r="J548"/>
          <cell r="K548"/>
          <cell r="L548"/>
          <cell r="M548"/>
        </row>
        <row r="549">
          <cell r="I549"/>
          <cell r="J549"/>
          <cell r="K549"/>
          <cell r="L549"/>
          <cell r="M549"/>
        </row>
        <row r="550">
          <cell r="I550"/>
          <cell r="J550"/>
          <cell r="K550"/>
          <cell r="L550"/>
          <cell r="M550"/>
        </row>
        <row r="551">
          <cell r="I551"/>
          <cell r="J551"/>
          <cell r="K551"/>
          <cell r="L551"/>
          <cell r="M551"/>
        </row>
        <row r="552">
          <cell r="I552"/>
          <cell r="J552"/>
          <cell r="K552"/>
          <cell r="L552"/>
          <cell r="M552"/>
        </row>
        <row r="553">
          <cell r="I553"/>
          <cell r="J553"/>
          <cell r="K553"/>
          <cell r="L553"/>
          <cell r="M553"/>
        </row>
        <row r="554">
          <cell r="I554"/>
          <cell r="J554"/>
          <cell r="K554"/>
          <cell r="L554"/>
          <cell r="M554"/>
        </row>
        <row r="555">
          <cell r="I555"/>
          <cell r="J555"/>
          <cell r="K555"/>
          <cell r="L555"/>
          <cell r="M555"/>
        </row>
        <row r="556">
          <cell r="I556"/>
          <cell r="J556"/>
          <cell r="K556"/>
          <cell r="L556"/>
          <cell r="M556"/>
        </row>
        <row r="557">
          <cell r="I557"/>
          <cell r="J557"/>
          <cell r="K557"/>
          <cell r="L557"/>
          <cell r="M557"/>
        </row>
        <row r="558">
          <cell r="I558"/>
          <cell r="J558"/>
          <cell r="K558"/>
          <cell r="L558"/>
          <cell r="M558"/>
        </row>
        <row r="559">
          <cell r="I559"/>
          <cell r="J559"/>
          <cell r="K559"/>
          <cell r="L559"/>
          <cell r="M559"/>
        </row>
        <row r="560">
          <cell r="I560"/>
          <cell r="J560"/>
          <cell r="K560"/>
          <cell r="L560"/>
          <cell r="M560"/>
        </row>
        <row r="561">
          <cell r="I561"/>
          <cell r="J561"/>
          <cell r="K561"/>
          <cell r="L561"/>
          <cell r="M561"/>
        </row>
        <row r="562">
          <cell r="I562"/>
          <cell r="J562"/>
          <cell r="K562"/>
          <cell r="L562"/>
          <cell r="M562"/>
        </row>
        <row r="563">
          <cell r="I563"/>
          <cell r="J563"/>
          <cell r="K563"/>
          <cell r="L563"/>
          <cell r="M563"/>
        </row>
        <row r="564">
          <cell r="I564"/>
          <cell r="J564"/>
          <cell r="K564"/>
          <cell r="L564"/>
          <cell r="M564"/>
        </row>
        <row r="565">
          <cell r="I565"/>
          <cell r="J565"/>
          <cell r="K565"/>
          <cell r="L565"/>
          <cell r="M565"/>
        </row>
        <row r="566">
          <cell r="I566"/>
          <cell r="J566"/>
          <cell r="K566"/>
          <cell r="L566"/>
          <cell r="M566"/>
        </row>
        <row r="567">
          <cell r="I567"/>
          <cell r="J567"/>
          <cell r="K567"/>
          <cell r="L567"/>
          <cell r="M567"/>
        </row>
        <row r="568">
          <cell r="I568"/>
          <cell r="J568"/>
          <cell r="K568"/>
          <cell r="L568"/>
          <cell r="M568"/>
        </row>
        <row r="569">
          <cell r="I569"/>
          <cell r="J569"/>
          <cell r="K569"/>
          <cell r="L569"/>
          <cell r="M569"/>
        </row>
        <row r="570">
          <cell r="I570"/>
          <cell r="J570"/>
          <cell r="K570"/>
          <cell r="L570"/>
          <cell r="M570"/>
        </row>
        <row r="571">
          <cell r="I571"/>
          <cell r="J571"/>
          <cell r="K571"/>
          <cell r="L571"/>
          <cell r="M571"/>
        </row>
        <row r="572">
          <cell r="I572"/>
          <cell r="J572"/>
          <cell r="K572"/>
          <cell r="L572"/>
          <cell r="M572"/>
        </row>
        <row r="573">
          <cell r="I573"/>
          <cell r="J573"/>
          <cell r="K573"/>
          <cell r="L573"/>
          <cell r="M573"/>
        </row>
        <row r="574">
          <cell r="I574"/>
          <cell r="J574"/>
          <cell r="K574"/>
          <cell r="L574"/>
          <cell r="M574"/>
        </row>
        <row r="575">
          <cell r="I575"/>
          <cell r="J575"/>
          <cell r="K575"/>
          <cell r="L575"/>
          <cell r="M575"/>
        </row>
        <row r="576">
          <cell r="I576"/>
          <cell r="J576"/>
          <cell r="K576"/>
          <cell r="L576"/>
          <cell r="M576"/>
        </row>
        <row r="577">
          <cell r="I577"/>
          <cell r="J577"/>
          <cell r="K577"/>
          <cell r="L577"/>
          <cell r="M577"/>
        </row>
        <row r="578">
          <cell r="I578"/>
          <cell r="J578"/>
          <cell r="K578"/>
          <cell r="L578"/>
          <cell r="M578"/>
        </row>
        <row r="579">
          <cell r="I579"/>
          <cell r="J579"/>
          <cell r="K579"/>
          <cell r="L579"/>
          <cell r="M579"/>
        </row>
        <row r="580">
          <cell r="I580"/>
          <cell r="J580"/>
          <cell r="K580"/>
          <cell r="L580"/>
          <cell r="M580"/>
        </row>
        <row r="581">
          <cell r="I581"/>
          <cell r="J581"/>
          <cell r="K581"/>
          <cell r="L581"/>
          <cell r="M581"/>
        </row>
        <row r="582">
          <cell r="I582"/>
          <cell r="J582"/>
          <cell r="K582"/>
          <cell r="L582"/>
          <cell r="M582"/>
        </row>
        <row r="583">
          <cell r="I583"/>
          <cell r="J583"/>
          <cell r="K583"/>
          <cell r="L583"/>
          <cell r="M583"/>
        </row>
        <row r="584">
          <cell r="I584"/>
          <cell r="J584"/>
          <cell r="K584"/>
          <cell r="L584"/>
          <cell r="M584"/>
        </row>
        <row r="585">
          <cell r="I585"/>
          <cell r="J585"/>
          <cell r="K585"/>
          <cell r="L585"/>
          <cell r="M585"/>
        </row>
        <row r="586">
          <cell r="I586"/>
          <cell r="J586"/>
          <cell r="K586"/>
          <cell r="L586"/>
          <cell r="M586"/>
        </row>
        <row r="587">
          <cell r="I587"/>
          <cell r="J587"/>
          <cell r="K587"/>
          <cell r="L587"/>
          <cell r="M587"/>
        </row>
        <row r="588">
          <cell r="I588"/>
          <cell r="J588"/>
          <cell r="K588"/>
          <cell r="L588"/>
          <cell r="M588"/>
        </row>
        <row r="589">
          <cell r="I589"/>
          <cell r="J589"/>
          <cell r="K589"/>
          <cell r="L589"/>
          <cell r="M589"/>
        </row>
        <row r="590">
          <cell r="I590"/>
          <cell r="J590"/>
          <cell r="K590"/>
          <cell r="L590"/>
          <cell r="M590"/>
        </row>
        <row r="591">
          <cell r="I591"/>
          <cell r="J591"/>
          <cell r="K591"/>
          <cell r="L591"/>
          <cell r="M591"/>
        </row>
        <row r="592">
          <cell r="I592"/>
          <cell r="J592"/>
          <cell r="K592"/>
          <cell r="L592"/>
          <cell r="M592"/>
        </row>
        <row r="593">
          <cell r="I593"/>
          <cell r="J593"/>
          <cell r="K593"/>
          <cell r="L593"/>
          <cell r="M593"/>
        </row>
        <row r="594">
          <cell r="I594"/>
          <cell r="J594"/>
          <cell r="K594"/>
          <cell r="L594"/>
          <cell r="M594"/>
        </row>
        <row r="595">
          <cell r="I595"/>
          <cell r="J595"/>
          <cell r="K595"/>
          <cell r="L595"/>
          <cell r="M595"/>
        </row>
        <row r="596">
          <cell r="I596"/>
          <cell r="J596"/>
          <cell r="K596"/>
          <cell r="L596"/>
          <cell r="M596"/>
        </row>
        <row r="597">
          <cell r="I597"/>
          <cell r="J597"/>
          <cell r="K597"/>
          <cell r="L597"/>
          <cell r="M597"/>
        </row>
        <row r="598">
          <cell r="I598"/>
          <cell r="J598"/>
          <cell r="K598"/>
          <cell r="L598"/>
          <cell r="M598"/>
        </row>
        <row r="599">
          <cell r="I599"/>
          <cell r="J599"/>
          <cell r="K599"/>
          <cell r="L599"/>
          <cell r="M599"/>
        </row>
        <row r="600">
          <cell r="I600"/>
          <cell r="J600"/>
          <cell r="K600"/>
          <cell r="L600"/>
          <cell r="M600"/>
        </row>
        <row r="601">
          <cell r="I601"/>
          <cell r="J601"/>
          <cell r="K601"/>
          <cell r="L601"/>
          <cell r="M601"/>
        </row>
        <row r="602">
          <cell r="I602"/>
          <cell r="J602"/>
          <cell r="K602"/>
          <cell r="L602"/>
          <cell r="M602"/>
        </row>
        <row r="603">
          <cell r="I603"/>
          <cell r="J603"/>
          <cell r="K603"/>
          <cell r="L603"/>
          <cell r="M603"/>
        </row>
        <row r="604">
          <cell r="I604"/>
          <cell r="J604"/>
          <cell r="K604"/>
          <cell r="L604"/>
          <cell r="M604"/>
        </row>
        <row r="605">
          <cell r="I605"/>
          <cell r="J605"/>
          <cell r="K605"/>
          <cell r="L605"/>
          <cell r="M605"/>
        </row>
        <row r="606">
          <cell r="I606"/>
          <cell r="J606"/>
          <cell r="K606"/>
          <cell r="L606"/>
          <cell r="M606"/>
        </row>
        <row r="607">
          <cell r="I607"/>
          <cell r="J607"/>
          <cell r="K607"/>
          <cell r="L607"/>
          <cell r="M607"/>
        </row>
        <row r="608">
          <cell r="I608"/>
          <cell r="J608"/>
          <cell r="K608"/>
          <cell r="L608"/>
          <cell r="M608"/>
        </row>
        <row r="609">
          <cell r="I609"/>
          <cell r="J609"/>
          <cell r="K609"/>
          <cell r="L609"/>
          <cell r="M609"/>
        </row>
        <row r="610">
          <cell r="I610"/>
          <cell r="J610"/>
          <cell r="K610"/>
          <cell r="L610"/>
          <cell r="M610"/>
        </row>
        <row r="611">
          <cell r="I611"/>
          <cell r="J611"/>
          <cell r="K611"/>
          <cell r="L611"/>
          <cell r="M611"/>
        </row>
        <row r="612">
          <cell r="I612"/>
          <cell r="J612"/>
          <cell r="K612"/>
          <cell r="L612"/>
          <cell r="M612"/>
        </row>
        <row r="613">
          <cell r="I613"/>
          <cell r="J613"/>
          <cell r="K613"/>
          <cell r="L613"/>
          <cell r="M613"/>
        </row>
        <row r="614">
          <cell r="I614"/>
          <cell r="J614"/>
          <cell r="K614"/>
          <cell r="L614"/>
          <cell r="M614"/>
        </row>
        <row r="615">
          <cell r="I615"/>
          <cell r="J615"/>
          <cell r="K615"/>
          <cell r="L615"/>
          <cell r="M615"/>
        </row>
        <row r="616">
          <cell r="I616"/>
          <cell r="J616"/>
          <cell r="K616"/>
          <cell r="L616"/>
          <cell r="M616"/>
        </row>
        <row r="617">
          <cell r="I617"/>
          <cell r="J617"/>
          <cell r="K617"/>
          <cell r="L617"/>
          <cell r="M617"/>
        </row>
        <row r="618">
          <cell r="I618"/>
          <cell r="J618"/>
          <cell r="K618"/>
          <cell r="L618"/>
          <cell r="M618"/>
        </row>
        <row r="619">
          <cell r="I619"/>
          <cell r="J619"/>
          <cell r="K619"/>
          <cell r="L619"/>
          <cell r="M619"/>
        </row>
        <row r="620">
          <cell r="I620"/>
          <cell r="J620"/>
          <cell r="K620"/>
          <cell r="L620"/>
          <cell r="M620"/>
        </row>
        <row r="621">
          <cell r="I621"/>
          <cell r="J621"/>
          <cell r="K621"/>
          <cell r="L621"/>
          <cell r="M621"/>
        </row>
        <row r="622">
          <cell r="I622"/>
          <cell r="J622"/>
          <cell r="K622"/>
          <cell r="L622"/>
          <cell r="M622"/>
        </row>
        <row r="623">
          <cell r="I623"/>
          <cell r="J623"/>
          <cell r="K623"/>
          <cell r="L623"/>
          <cell r="M623"/>
        </row>
        <row r="624">
          <cell r="I624"/>
          <cell r="J624"/>
          <cell r="K624"/>
          <cell r="L624"/>
          <cell r="M624"/>
        </row>
        <row r="625">
          <cell r="I625"/>
          <cell r="J625"/>
          <cell r="K625"/>
          <cell r="L625"/>
          <cell r="M625"/>
        </row>
        <row r="626">
          <cell r="I626"/>
          <cell r="J626"/>
          <cell r="K626"/>
          <cell r="L626"/>
          <cell r="M626"/>
        </row>
        <row r="627">
          <cell r="I627"/>
          <cell r="J627"/>
          <cell r="K627"/>
          <cell r="L627"/>
          <cell r="M627"/>
        </row>
        <row r="628">
          <cell r="I628"/>
          <cell r="J628"/>
          <cell r="K628"/>
          <cell r="L628"/>
          <cell r="M628"/>
        </row>
        <row r="629">
          <cell r="I629"/>
          <cell r="J629"/>
          <cell r="K629"/>
          <cell r="L629"/>
          <cell r="M629"/>
        </row>
        <row r="630">
          <cell r="I630"/>
          <cell r="J630"/>
          <cell r="K630"/>
          <cell r="L630"/>
          <cell r="M630"/>
        </row>
        <row r="631">
          <cell r="I631"/>
          <cell r="J631"/>
          <cell r="K631"/>
          <cell r="L631"/>
          <cell r="M631"/>
        </row>
        <row r="632">
          <cell r="I632"/>
          <cell r="J632"/>
          <cell r="K632"/>
          <cell r="L632"/>
          <cell r="M632"/>
        </row>
        <row r="633">
          <cell r="I633"/>
          <cell r="J633"/>
          <cell r="K633"/>
          <cell r="L633"/>
          <cell r="M633"/>
        </row>
        <row r="634">
          <cell r="I634"/>
          <cell r="J634"/>
          <cell r="K634"/>
          <cell r="L634"/>
          <cell r="M634"/>
        </row>
        <row r="635">
          <cell r="I635"/>
          <cell r="J635"/>
          <cell r="K635"/>
          <cell r="L635"/>
          <cell r="M635"/>
        </row>
        <row r="636">
          <cell r="I636"/>
          <cell r="J636"/>
          <cell r="K636"/>
          <cell r="L636"/>
          <cell r="M636"/>
        </row>
        <row r="637">
          <cell r="I637"/>
          <cell r="J637"/>
          <cell r="K637"/>
          <cell r="L637"/>
          <cell r="M637"/>
        </row>
        <row r="638">
          <cell r="I638"/>
          <cell r="J638"/>
          <cell r="K638"/>
          <cell r="L638"/>
          <cell r="M638"/>
        </row>
        <row r="639">
          <cell r="I639"/>
          <cell r="J639"/>
          <cell r="K639"/>
          <cell r="L639"/>
          <cell r="M639"/>
        </row>
        <row r="640">
          <cell r="I640"/>
          <cell r="J640"/>
          <cell r="K640"/>
          <cell r="L640"/>
          <cell r="M640"/>
        </row>
        <row r="641">
          <cell r="I641"/>
          <cell r="J641"/>
          <cell r="K641"/>
          <cell r="L641"/>
          <cell r="M641"/>
        </row>
        <row r="642">
          <cell r="I642"/>
          <cell r="J642"/>
          <cell r="K642"/>
          <cell r="L642"/>
          <cell r="M642"/>
        </row>
        <row r="643">
          <cell r="I643"/>
          <cell r="J643"/>
          <cell r="K643"/>
          <cell r="L643"/>
          <cell r="M643"/>
        </row>
        <row r="644">
          <cell r="I644"/>
          <cell r="J644"/>
          <cell r="K644"/>
          <cell r="L644"/>
          <cell r="M644"/>
        </row>
        <row r="645">
          <cell r="I645"/>
          <cell r="J645"/>
          <cell r="K645"/>
          <cell r="L645"/>
          <cell r="M645"/>
        </row>
        <row r="646">
          <cell r="I646"/>
          <cell r="J646"/>
          <cell r="K646"/>
          <cell r="L646"/>
          <cell r="M646"/>
        </row>
        <row r="647">
          <cell r="I647"/>
          <cell r="J647"/>
          <cell r="K647"/>
          <cell r="L647"/>
          <cell r="M647"/>
        </row>
        <row r="648">
          <cell r="I648"/>
          <cell r="J648"/>
          <cell r="K648"/>
          <cell r="L648"/>
          <cell r="M648"/>
        </row>
        <row r="649">
          <cell r="I649"/>
          <cell r="J649"/>
          <cell r="K649"/>
          <cell r="L649"/>
          <cell r="M649"/>
        </row>
        <row r="650">
          <cell r="I650"/>
          <cell r="J650"/>
          <cell r="K650"/>
          <cell r="L650"/>
          <cell r="M650"/>
        </row>
        <row r="651">
          <cell r="I651"/>
          <cell r="J651"/>
          <cell r="K651"/>
          <cell r="L651"/>
          <cell r="M651"/>
        </row>
        <row r="652">
          <cell r="I652"/>
          <cell r="J652"/>
          <cell r="K652"/>
          <cell r="L652"/>
          <cell r="M652"/>
        </row>
        <row r="653">
          <cell r="I653"/>
          <cell r="J653"/>
          <cell r="K653"/>
          <cell r="L653"/>
          <cell r="M653"/>
        </row>
        <row r="654">
          <cell r="I654"/>
          <cell r="J654"/>
          <cell r="K654"/>
          <cell r="L654"/>
          <cell r="M654"/>
        </row>
        <row r="655">
          <cell r="I655"/>
          <cell r="J655"/>
          <cell r="K655"/>
          <cell r="L655"/>
          <cell r="M655"/>
        </row>
        <row r="656">
          <cell r="I656"/>
          <cell r="J656"/>
          <cell r="K656"/>
          <cell r="L656"/>
          <cell r="M656"/>
        </row>
        <row r="657">
          <cell r="I657"/>
          <cell r="J657"/>
          <cell r="K657"/>
          <cell r="L657"/>
          <cell r="M657"/>
        </row>
        <row r="658">
          <cell r="I658"/>
          <cell r="J658"/>
          <cell r="K658"/>
          <cell r="L658"/>
          <cell r="M658"/>
        </row>
        <row r="659">
          <cell r="I659"/>
          <cell r="J659"/>
          <cell r="K659"/>
          <cell r="L659"/>
          <cell r="M659"/>
        </row>
        <row r="660">
          <cell r="I660"/>
          <cell r="J660"/>
          <cell r="K660"/>
          <cell r="L660"/>
          <cell r="M660"/>
        </row>
        <row r="661">
          <cell r="I661"/>
          <cell r="J661"/>
          <cell r="K661"/>
          <cell r="L661"/>
          <cell r="M661"/>
        </row>
        <row r="662">
          <cell r="J662"/>
          <cell r="K662"/>
          <cell r="L662"/>
          <cell r="M662"/>
        </row>
        <row r="663">
          <cell r="J663"/>
          <cell r="K663"/>
          <cell r="L663"/>
          <cell r="M663"/>
        </row>
        <row r="664">
          <cell r="J664"/>
          <cell r="K664"/>
          <cell r="L664"/>
          <cell r="M664"/>
        </row>
        <row r="665">
          <cell r="J665"/>
          <cell r="K665"/>
          <cell r="L665"/>
          <cell r="M665"/>
        </row>
        <row r="666">
          <cell r="J666"/>
          <cell r="K666"/>
          <cell r="L666"/>
          <cell r="M666"/>
        </row>
        <row r="667">
          <cell r="J667"/>
          <cell r="K667"/>
          <cell r="L667"/>
          <cell r="M667"/>
        </row>
        <row r="668">
          <cell r="J668"/>
          <cell r="K668"/>
          <cell r="L668"/>
          <cell r="M668"/>
        </row>
        <row r="669">
          <cell r="J669"/>
          <cell r="K669"/>
          <cell r="L669"/>
          <cell r="M669"/>
        </row>
        <row r="670">
          <cell r="J670"/>
          <cell r="K670"/>
          <cell r="L670"/>
          <cell r="M670"/>
        </row>
        <row r="671">
          <cell r="J671"/>
          <cell r="K671"/>
          <cell r="L671"/>
          <cell r="M671"/>
        </row>
        <row r="672">
          <cell r="J672"/>
          <cell r="K672"/>
          <cell r="L672"/>
          <cell r="M672"/>
        </row>
        <row r="673">
          <cell r="J673"/>
          <cell r="K673"/>
          <cell r="L673"/>
          <cell r="M673"/>
        </row>
        <row r="674">
          <cell r="J674"/>
          <cell r="K674"/>
          <cell r="L674"/>
          <cell r="M674"/>
        </row>
        <row r="675">
          <cell r="J675"/>
          <cell r="K675"/>
          <cell r="L675"/>
          <cell r="M675"/>
        </row>
        <row r="676">
          <cell r="J676"/>
          <cell r="K676"/>
          <cell r="L676"/>
          <cell r="M676"/>
        </row>
        <row r="677">
          <cell r="J677"/>
          <cell r="K677"/>
          <cell r="L677"/>
          <cell r="M677"/>
        </row>
        <row r="678">
          <cell r="J678"/>
          <cell r="K678"/>
          <cell r="L678"/>
          <cell r="M678"/>
        </row>
        <row r="679">
          <cell r="J679"/>
          <cell r="K679"/>
          <cell r="L679"/>
          <cell r="M679"/>
        </row>
        <row r="680">
          <cell r="J680"/>
          <cell r="K680"/>
          <cell r="L680"/>
          <cell r="M680"/>
        </row>
        <row r="681">
          <cell r="J681"/>
          <cell r="K681"/>
          <cell r="L681"/>
          <cell r="M681"/>
        </row>
        <row r="682">
          <cell r="J682"/>
          <cell r="K682"/>
          <cell r="L682"/>
          <cell r="M682"/>
        </row>
        <row r="683">
          <cell r="J683"/>
          <cell r="K683"/>
          <cell r="L683"/>
          <cell r="M683"/>
        </row>
        <row r="684">
          <cell r="J684"/>
          <cell r="K684"/>
          <cell r="L684"/>
          <cell r="M684"/>
        </row>
        <row r="685">
          <cell r="J685"/>
          <cell r="K685"/>
          <cell r="L685"/>
          <cell r="M685"/>
        </row>
        <row r="686">
          <cell r="J686"/>
          <cell r="K686"/>
          <cell r="L686"/>
          <cell r="M686"/>
        </row>
        <row r="687">
          <cell r="J687"/>
          <cell r="K687"/>
          <cell r="L687"/>
          <cell r="M687"/>
        </row>
        <row r="688">
          <cell r="J688"/>
          <cell r="K688"/>
          <cell r="L688"/>
          <cell r="M688"/>
        </row>
        <row r="689">
          <cell r="J689"/>
          <cell r="K689"/>
          <cell r="L689"/>
          <cell r="M689"/>
        </row>
        <row r="690">
          <cell r="J690"/>
          <cell r="K690"/>
          <cell r="L690"/>
          <cell r="M690"/>
        </row>
        <row r="691">
          <cell r="J691"/>
          <cell r="K691"/>
          <cell r="L691"/>
          <cell r="M691"/>
        </row>
        <row r="692">
          <cell r="J692"/>
          <cell r="K692"/>
          <cell r="L692"/>
          <cell r="M692"/>
        </row>
        <row r="693">
          <cell r="J693"/>
          <cell r="K693"/>
          <cell r="L693"/>
          <cell r="M693"/>
        </row>
        <row r="694">
          <cell r="J694"/>
          <cell r="K694"/>
          <cell r="L694"/>
          <cell r="M694"/>
        </row>
        <row r="695">
          <cell r="J695"/>
          <cell r="K695"/>
          <cell r="L695"/>
          <cell r="M695"/>
        </row>
        <row r="696">
          <cell r="J696"/>
          <cell r="K696"/>
          <cell r="L696"/>
          <cell r="M696"/>
        </row>
        <row r="697">
          <cell r="J697"/>
          <cell r="K697"/>
          <cell r="L697"/>
          <cell r="M697"/>
        </row>
        <row r="698">
          <cell r="J698"/>
          <cell r="K698"/>
          <cell r="L698"/>
          <cell r="M698"/>
        </row>
        <row r="699">
          <cell r="J699"/>
          <cell r="K699"/>
          <cell r="L699"/>
          <cell r="M699"/>
        </row>
        <row r="700">
          <cell r="J700"/>
          <cell r="K700"/>
          <cell r="L700"/>
          <cell r="M700"/>
        </row>
        <row r="701">
          <cell r="J701"/>
          <cell r="K701"/>
          <cell r="L701"/>
          <cell r="M701"/>
        </row>
        <row r="702">
          <cell r="J702"/>
          <cell r="K702"/>
          <cell r="L702"/>
          <cell r="M702"/>
        </row>
        <row r="703">
          <cell r="J703"/>
          <cell r="K703"/>
          <cell r="L703"/>
          <cell r="M703"/>
        </row>
        <row r="704">
          <cell r="J704"/>
          <cell r="K704"/>
          <cell r="L704"/>
          <cell r="M704"/>
        </row>
        <row r="705">
          <cell r="J705"/>
          <cell r="K705"/>
          <cell r="L705"/>
          <cell r="M705"/>
        </row>
        <row r="706">
          <cell r="J706"/>
          <cell r="K706"/>
          <cell r="L706"/>
          <cell r="M706"/>
        </row>
        <row r="707">
          <cell r="J707"/>
          <cell r="K707"/>
          <cell r="L707"/>
          <cell r="M707"/>
        </row>
        <row r="708">
          <cell r="J708"/>
          <cell r="K708"/>
          <cell r="L708"/>
          <cell r="M708"/>
        </row>
        <row r="709">
          <cell r="J709"/>
          <cell r="K709"/>
          <cell r="L709"/>
          <cell r="M709"/>
        </row>
        <row r="710">
          <cell r="J710"/>
          <cell r="K710"/>
          <cell r="L710"/>
          <cell r="M710"/>
        </row>
        <row r="711">
          <cell r="J711"/>
          <cell r="K711"/>
          <cell r="L711"/>
          <cell r="M711"/>
        </row>
        <row r="712">
          <cell r="J712"/>
          <cell r="K712"/>
          <cell r="L712"/>
          <cell r="M712"/>
        </row>
        <row r="713">
          <cell r="J713"/>
          <cell r="K713"/>
          <cell r="L713"/>
          <cell r="M713"/>
        </row>
        <row r="714">
          <cell r="J714"/>
          <cell r="K714"/>
          <cell r="L714"/>
          <cell r="M714"/>
        </row>
        <row r="715">
          <cell r="J715"/>
          <cell r="K715"/>
          <cell r="L715"/>
          <cell r="M715"/>
        </row>
        <row r="716">
          <cell r="J716"/>
          <cell r="K716"/>
          <cell r="L716"/>
          <cell r="M716"/>
        </row>
        <row r="717">
          <cell r="J717"/>
          <cell r="K717"/>
          <cell r="L717"/>
          <cell r="M717"/>
        </row>
        <row r="718">
          <cell r="J718"/>
          <cell r="K718"/>
          <cell r="L718"/>
          <cell r="M718"/>
        </row>
        <row r="719">
          <cell r="J719"/>
          <cell r="K719"/>
          <cell r="L719"/>
          <cell r="M719"/>
        </row>
        <row r="720">
          <cell r="J720"/>
          <cell r="K720"/>
          <cell r="L720"/>
          <cell r="M720"/>
        </row>
        <row r="721">
          <cell r="J721"/>
          <cell r="K721"/>
          <cell r="L721"/>
          <cell r="M721"/>
        </row>
        <row r="722">
          <cell r="J722"/>
          <cell r="K722"/>
          <cell r="L722"/>
          <cell r="M722"/>
        </row>
        <row r="723">
          <cell r="J723"/>
          <cell r="K723"/>
          <cell r="L723"/>
          <cell r="M723"/>
        </row>
        <row r="724">
          <cell r="J724"/>
          <cell r="K724"/>
          <cell r="L724"/>
          <cell r="M724"/>
        </row>
        <row r="725">
          <cell r="J725"/>
          <cell r="K725"/>
          <cell r="L725"/>
          <cell r="M725"/>
        </row>
        <row r="726">
          <cell r="J726"/>
          <cell r="K726"/>
          <cell r="L726"/>
          <cell r="M726"/>
        </row>
        <row r="727">
          <cell r="J727"/>
          <cell r="K727"/>
          <cell r="L727"/>
          <cell r="M727"/>
        </row>
        <row r="728">
          <cell r="J728"/>
          <cell r="K728"/>
          <cell r="L728"/>
          <cell r="M728"/>
        </row>
        <row r="729">
          <cell r="J729"/>
          <cell r="K729"/>
          <cell r="L729"/>
          <cell r="M729"/>
        </row>
        <row r="730">
          <cell r="J730"/>
          <cell r="K730"/>
          <cell r="L730"/>
          <cell r="M730"/>
        </row>
        <row r="731">
          <cell r="J731"/>
          <cell r="K731"/>
          <cell r="L731"/>
          <cell r="M731"/>
        </row>
        <row r="732">
          <cell r="J732"/>
          <cell r="K732"/>
          <cell r="L732"/>
          <cell r="M732"/>
        </row>
        <row r="733">
          <cell r="J733"/>
          <cell r="K733"/>
          <cell r="L733"/>
          <cell r="M733"/>
        </row>
        <row r="734">
          <cell r="J734"/>
          <cell r="K734"/>
          <cell r="L734"/>
          <cell r="M734"/>
        </row>
        <row r="735">
          <cell r="J735"/>
          <cell r="K735"/>
          <cell r="L735"/>
          <cell r="M735"/>
        </row>
        <row r="736">
          <cell r="J736"/>
          <cell r="K736"/>
          <cell r="L736"/>
          <cell r="M736"/>
        </row>
        <row r="737">
          <cell r="J737"/>
          <cell r="K737"/>
          <cell r="L737"/>
          <cell r="M737"/>
        </row>
        <row r="738">
          <cell r="J738"/>
          <cell r="K738"/>
          <cell r="L738"/>
          <cell r="M738"/>
        </row>
        <row r="739">
          <cell r="J739"/>
          <cell r="K739"/>
          <cell r="L739"/>
          <cell r="M739"/>
        </row>
        <row r="740">
          <cell r="J740"/>
          <cell r="K740"/>
          <cell r="L740"/>
          <cell r="M740"/>
        </row>
        <row r="741">
          <cell r="J741"/>
          <cell r="K741"/>
          <cell r="L741"/>
          <cell r="M741"/>
        </row>
        <row r="742">
          <cell r="J742"/>
          <cell r="K742"/>
          <cell r="L742"/>
          <cell r="M742"/>
        </row>
        <row r="743">
          <cell r="J743"/>
          <cell r="K743"/>
          <cell r="L743"/>
          <cell r="M743"/>
        </row>
        <row r="744">
          <cell r="J744"/>
          <cell r="K744"/>
          <cell r="L744"/>
          <cell r="M744"/>
        </row>
        <row r="745">
          <cell r="J745"/>
          <cell r="K745"/>
          <cell r="L745"/>
          <cell r="M745"/>
        </row>
        <row r="746">
          <cell r="J746"/>
          <cell r="K746"/>
          <cell r="L746"/>
          <cell r="M746"/>
        </row>
        <row r="747">
          <cell r="J747"/>
          <cell r="K747"/>
          <cell r="L747"/>
          <cell r="M747"/>
        </row>
        <row r="748">
          <cell r="J748"/>
          <cell r="K748"/>
          <cell r="L748"/>
          <cell r="M748"/>
        </row>
        <row r="749">
          <cell r="J749"/>
          <cell r="K749"/>
          <cell r="L749"/>
          <cell r="M749"/>
        </row>
        <row r="750">
          <cell r="J750"/>
          <cell r="K750"/>
          <cell r="L750"/>
          <cell r="M750"/>
        </row>
        <row r="751">
          <cell r="J751"/>
          <cell r="K751"/>
          <cell r="L751"/>
          <cell r="M751"/>
        </row>
        <row r="752">
          <cell r="J752"/>
          <cell r="K752"/>
          <cell r="L752"/>
          <cell r="M752"/>
        </row>
        <row r="753">
          <cell r="J753"/>
          <cell r="K753"/>
          <cell r="L753"/>
          <cell r="M753"/>
        </row>
        <row r="754">
          <cell r="J754"/>
          <cell r="K754"/>
          <cell r="L754"/>
          <cell r="M754"/>
        </row>
        <row r="755">
          <cell r="J755"/>
          <cell r="K755"/>
          <cell r="L755"/>
          <cell r="M755"/>
        </row>
        <row r="756">
          <cell r="J756"/>
          <cell r="K756"/>
          <cell r="L756"/>
          <cell r="M756"/>
        </row>
        <row r="757">
          <cell r="J757"/>
          <cell r="K757"/>
          <cell r="L757"/>
          <cell r="M757"/>
        </row>
        <row r="758">
          <cell r="J758"/>
          <cell r="K758"/>
          <cell r="L758"/>
          <cell r="M758"/>
        </row>
        <row r="759">
          <cell r="J759"/>
          <cell r="K759"/>
          <cell r="L759"/>
          <cell r="M759"/>
        </row>
        <row r="760">
          <cell r="J760"/>
          <cell r="K760"/>
          <cell r="L760"/>
          <cell r="M760"/>
        </row>
        <row r="761">
          <cell r="J761"/>
          <cell r="K761"/>
          <cell r="L761"/>
          <cell r="M761"/>
        </row>
        <row r="762">
          <cell r="J762"/>
          <cell r="K762"/>
          <cell r="L762"/>
          <cell r="M762"/>
        </row>
        <row r="763">
          <cell r="J763"/>
          <cell r="K763"/>
          <cell r="L763"/>
          <cell r="M763"/>
        </row>
        <row r="764">
          <cell r="J764"/>
          <cell r="K764"/>
          <cell r="L764"/>
          <cell r="M764"/>
        </row>
        <row r="765">
          <cell r="J765"/>
          <cell r="K765"/>
          <cell r="L765"/>
          <cell r="M765"/>
        </row>
        <row r="766">
          <cell r="J766"/>
          <cell r="K766"/>
          <cell r="L766"/>
          <cell r="M766"/>
        </row>
        <row r="767">
          <cell r="J767"/>
          <cell r="K767"/>
          <cell r="L767"/>
          <cell r="M767"/>
        </row>
        <row r="768">
          <cell r="J768"/>
          <cell r="K768"/>
          <cell r="L768"/>
          <cell r="M768"/>
        </row>
        <row r="769">
          <cell r="J769"/>
          <cell r="K769"/>
          <cell r="L769"/>
          <cell r="M769"/>
        </row>
        <row r="770">
          <cell r="J770"/>
          <cell r="K770"/>
          <cell r="L770"/>
          <cell r="M770"/>
        </row>
        <row r="771">
          <cell r="J771"/>
          <cell r="K771"/>
          <cell r="L771"/>
          <cell r="M771"/>
        </row>
        <row r="772">
          <cell r="J772"/>
          <cell r="K772"/>
          <cell r="L772"/>
          <cell r="M772"/>
        </row>
        <row r="773">
          <cell r="J773"/>
          <cell r="K773"/>
          <cell r="L773"/>
          <cell r="M773"/>
        </row>
        <row r="774">
          <cell r="J774"/>
          <cell r="K774"/>
          <cell r="L774"/>
          <cell r="M774"/>
        </row>
        <row r="775">
          <cell r="J775"/>
          <cell r="K775"/>
          <cell r="L775"/>
          <cell r="M775"/>
        </row>
        <row r="776">
          <cell r="J776"/>
          <cell r="K776"/>
          <cell r="L776"/>
          <cell r="M776"/>
        </row>
        <row r="777">
          <cell r="J777"/>
          <cell r="K777"/>
          <cell r="L777"/>
          <cell r="M777"/>
        </row>
        <row r="778">
          <cell r="J778"/>
          <cell r="K778"/>
          <cell r="L778"/>
          <cell r="M778"/>
        </row>
        <row r="779">
          <cell r="J779"/>
          <cell r="K779"/>
          <cell r="L779"/>
          <cell r="M779"/>
        </row>
        <row r="780">
          <cell r="J780"/>
          <cell r="K780"/>
          <cell r="L780"/>
          <cell r="M780"/>
        </row>
        <row r="781">
          <cell r="J781"/>
          <cell r="K781"/>
          <cell r="L781"/>
          <cell r="M781"/>
        </row>
        <row r="782">
          <cell r="J782"/>
          <cell r="K782"/>
          <cell r="L782"/>
          <cell r="M782"/>
        </row>
        <row r="783">
          <cell r="J783"/>
          <cell r="K783"/>
          <cell r="L783"/>
          <cell r="M783"/>
        </row>
        <row r="784">
          <cell r="J784"/>
          <cell r="K784"/>
          <cell r="L784"/>
          <cell r="M784"/>
        </row>
        <row r="785">
          <cell r="J785"/>
          <cell r="K785"/>
          <cell r="L785"/>
          <cell r="M785"/>
        </row>
        <row r="786">
          <cell r="J786"/>
          <cell r="K786"/>
          <cell r="L786"/>
          <cell r="M786"/>
        </row>
        <row r="787">
          <cell r="J787"/>
          <cell r="K787"/>
          <cell r="L787"/>
          <cell r="M787"/>
        </row>
        <row r="788">
          <cell r="J788"/>
          <cell r="K788"/>
          <cell r="L788"/>
          <cell r="M788"/>
        </row>
        <row r="789">
          <cell r="J789"/>
          <cell r="K789"/>
          <cell r="L789"/>
          <cell r="M789"/>
        </row>
        <row r="790">
          <cell r="J790"/>
          <cell r="K790"/>
          <cell r="L790"/>
          <cell r="M790"/>
        </row>
        <row r="791">
          <cell r="J791"/>
          <cell r="K791"/>
          <cell r="L791"/>
          <cell r="M791"/>
        </row>
        <row r="792">
          <cell r="J792"/>
          <cell r="K792"/>
          <cell r="L792"/>
          <cell r="M792"/>
        </row>
        <row r="793">
          <cell r="J793"/>
          <cell r="K793"/>
          <cell r="L793"/>
          <cell r="M793"/>
        </row>
        <row r="794">
          <cell r="J794"/>
          <cell r="K794"/>
          <cell r="L794"/>
          <cell r="M794"/>
        </row>
        <row r="795">
          <cell r="J795"/>
          <cell r="K795"/>
          <cell r="L795"/>
          <cell r="M795"/>
        </row>
        <row r="796">
          <cell r="J796"/>
          <cell r="K796"/>
          <cell r="L796"/>
          <cell r="M796"/>
        </row>
        <row r="797">
          <cell r="J797"/>
          <cell r="K797"/>
          <cell r="L797"/>
          <cell r="M797"/>
        </row>
        <row r="798">
          <cell r="J798"/>
          <cell r="K798"/>
          <cell r="L798"/>
          <cell r="M798"/>
        </row>
        <row r="799">
          <cell r="J799"/>
          <cell r="K799"/>
          <cell r="L799"/>
          <cell r="M799"/>
        </row>
        <row r="800">
          <cell r="J800"/>
          <cell r="K800"/>
          <cell r="L800"/>
          <cell r="M800"/>
        </row>
        <row r="801">
          <cell r="J801"/>
          <cell r="K801"/>
          <cell r="L801"/>
          <cell r="M801"/>
        </row>
        <row r="802">
          <cell r="J802"/>
          <cell r="K802"/>
          <cell r="L802"/>
          <cell r="M802"/>
        </row>
        <row r="803">
          <cell r="J803"/>
          <cell r="K803"/>
          <cell r="L803"/>
          <cell r="M803"/>
        </row>
        <row r="804">
          <cell r="J804"/>
          <cell r="K804"/>
          <cell r="L804"/>
          <cell r="M804"/>
        </row>
        <row r="805">
          <cell r="J805"/>
          <cell r="K805"/>
          <cell r="L805"/>
          <cell r="M805"/>
        </row>
        <row r="806">
          <cell r="J806"/>
          <cell r="K806"/>
          <cell r="L806"/>
          <cell r="M806"/>
        </row>
        <row r="807">
          <cell r="J807"/>
          <cell r="K807"/>
          <cell r="L807"/>
          <cell r="M807"/>
        </row>
        <row r="808">
          <cell r="J808"/>
          <cell r="K808"/>
          <cell r="L808"/>
          <cell r="M808"/>
        </row>
        <row r="809">
          <cell r="J809"/>
          <cell r="K809"/>
          <cell r="L809"/>
          <cell r="M809"/>
        </row>
        <row r="810">
          <cell r="J810"/>
          <cell r="K810"/>
          <cell r="L810"/>
          <cell r="M810"/>
        </row>
        <row r="811">
          <cell r="J811"/>
          <cell r="K811"/>
          <cell r="L811"/>
          <cell r="M811"/>
        </row>
        <row r="812">
          <cell r="J812"/>
          <cell r="K812"/>
          <cell r="L812"/>
          <cell r="M812"/>
        </row>
        <row r="813">
          <cell r="J813"/>
          <cell r="K813"/>
          <cell r="L813"/>
          <cell r="M813"/>
        </row>
        <row r="814">
          <cell r="J814"/>
          <cell r="K814"/>
          <cell r="L814"/>
          <cell r="M814"/>
        </row>
        <row r="815">
          <cell r="J815"/>
          <cell r="K815"/>
          <cell r="L815"/>
          <cell r="M815"/>
        </row>
        <row r="816">
          <cell r="J816"/>
          <cell r="K816"/>
          <cell r="L816"/>
          <cell r="M816"/>
        </row>
        <row r="817">
          <cell r="J817"/>
          <cell r="K817"/>
          <cell r="L817"/>
          <cell r="M817"/>
        </row>
        <row r="818">
          <cell r="J818"/>
          <cell r="K818"/>
          <cell r="L818"/>
          <cell r="M818"/>
        </row>
        <row r="819">
          <cell r="J819"/>
          <cell r="K819"/>
          <cell r="L819"/>
          <cell r="M819"/>
        </row>
        <row r="820">
          <cell r="J820"/>
          <cell r="K820"/>
          <cell r="L820"/>
          <cell r="M820"/>
        </row>
        <row r="821">
          <cell r="J821"/>
          <cell r="K821"/>
          <cell r="L821"/>
          <cell r="M821"/>
        </row>
        <row r="822">
          <cell r="J822"/>
          <cell r="K822"/>
          <cell r="L822"/>
          <cell r="M822"/>
        </row>
        <row r="823">
          <cell r="J823"/>
          <cell r="K823"/>
          <cell r="L823"/>
          <cell r="M823"/>
        </row>
        <row r="824">
          <cell r="J824"/>
          <cell r="K824"/>
          <cell r="L824"/>
          <cell r="M824"/>
        </row>
        <row r="825">
          <cell r="J825"/>
          <cell r="K825"/>
          <cell r="L825"/>
          <cell r="M825"/>
        </row>
        <row r="826">
          <cell r="J826"/>
          <cell r="K826"/>
          <cell r="L826"/>
          <cell r="M826"/>
        </row>
        <row r="827">
          <cell r="J827"/>
          <cell r="K827"/>
          <cell r="L827"/>
          <cell r="M827"/>
        </row>
        <row r="828">
          <cell r="J828"/>
          <cell r="K828"/>
          <cell r="L828"/>
          <cell r="M828"/>
        </row>
        <row r="829">
          <cell r="J829"/>
          <cell r="K829"/>
          <cell r="L829"/>
          <cell r="M829"/>
        </row>
        <row r="830">
          <cell r="J830"/>
          <cell r="K830"/>
          <cell r="L830"/>
          <cell r="M830"/>
        </row>
        <row r="831">
          <cell r="J831"/>
          <cell r="K831"/>
          <cell r="L831"/>
          <cell r="M831"/>
        </row>
        <row r="832">
          <cell r="J832"/>
          <cell r="K832"/>
          <cell r="L832"/>
          <cell r="M832"/>
        </row>
        <row r="833">
          <cell r="J833"/>
          <cell r="K833"/>
          <cell r="L833"/>
          <cell r="M833"/>
        </row>
        <row r="834">
          <cell r="J834"/>
          <cell r="K834"/>
          <cell r="L834"/>
          <cell r="M834"/>
        </row>
        <row r="835">
          <cell r="J835"/>
          <cell r="K835"/>
          <cell r="L835"/>
          <cell r="M835"/>
        </row>
        <row r="836">
          <cell r="J836"/>
          <cell r="K836"/>
          <cell r="L836"/>
          <cell r="M836"/>
        </row>
        <row r="837">
          <cell r="J837"/>
          <cell r="K837"/>
          <cell r="L837"/>
          <cell r="M837"/>
        </row>
        <row r="838">
          <cell r="J838"/>
          <cell r="K838"/>
          <cell r="L838"/>
          <cell r="M838"/>
        </row>
        <row r="839">
          <cell r="J839"/>
          <cell r="K839"/>
          <cell r="L839"/>
          <cell r="M839"/>
        </row>
        <row r="840">
          <cell r="J840"/>
          <cell r="K840"/>
          <cell r="L840"/>
          <cell r="M840"/>
        </row>
        <row r="841">
          <cell r="J841"/>
          <cell r="K841"/>
          <cell r="L841"/>
          <cell r="M841"/>
        </row>
        <row r="842">
          <cell r="J842"/>
          <cell r="K842"/>
          <cell r="L842"/>
          <cell r="M842"/>
        </row>
        <row r="843">
          <cell r="J843"/>
          <cell r="K843"/>
          <cell r="L843"/>
          <cell r="M843"/>
        </row>
        <row r="844">
          <cell r="J844"/>
          <cell r="K844"/>
          <cell r="L844"/>
          <cell r="M844"/>
        </row>
        <row r="845">
          <cell r="J845"/>
          <cell r="K845"/>
          <cell r="L845"/>
          <cell r="M845"/>
        </row>
        <row r="846">
          <cell r="J846"/>
          <cell r="K846"/>
          <cell r="L846"/>
          <cell r="M846"/>
        </row>
        <row r="847">
          <cell r="J847"/>
          <cell r="K847"/>
          <cell r="L847"/>
          <cell r="M847"/>
        </row>
        <row r="848">
          <cell r="J848"/>
          <cell r="K848"/>
          <cell r="L848"/>
          <cell r="M848"/>
        </row>
        <row r="849">
          <cell r="J849"/>
          <cell r="K849"/>
          <cell r="L849"/>
          <cell r="M849"/>
        </row>
        <row r="850">
          <cell r="J850"/>
          <cell r="K850"/>
          <cell r="L850"/>
          <cell r="M850"/>
        </row>
        <row r="851">
          <cell r="J851"/>
          <cell r="K851"/>
          <cell r="L851"/>
          <cell r="M851"/>
        </row>
        <row r="852">
          <cell r="J852"/>
          <cell r="K852"/>
          <cell r="L852"/>
          <cell r="M852"/>
        </row>
        <row r="853">
          <cell r="J853"/>
          <cell r="K853"/>
          <cell r="L853"/>
          <cell r="M853"/>
        </row>
        <row r="854">
          <cell r="J854"/>
          <cell r="K854"/>
          <cell r="L854"/>
          <cell r="M854"/>
        </row>
        <row r="855">
          <cell r="J855"/>
          <cell r="K855"/>
          <cell r="L855"/>
          <cell r="M855"/>
        </row>
        <row r="856">
          <cell r="J856"/>
          <cell r="K856"/>
          <cell r="L856"/>
          <cell r="M856"/>
        </row>
        <row r="857">
          <cell r="J857"/>
          <cell r="K857"/>
          <cell r="L857"/>
          <cell r="M857"/>
        </row>
        <row r="858">
          <cell r="J858"/>
          <cell r="K858"/>
          <cell r="L858"/>
          <cell r="M858"/>
        </row>
        <row r="859">
          <cell r="J859"/>
          <cell r="K859"/>
          <cell r="L859"/>
          <cell r="M859"/>
        </row>
        <row r="860">
          <cell r="J860"/>
          <cell r="K860"/>
          <cell r="L860"/>
          <cell r="M860"/>
        </row>
        <row r="861">
          <cell r="J861"/>
          <cell r="K861"/>
          <cell r="L861"/>
          <cell r="M861"/>
        </row>
        <row r="862">
          <cell r="J862"/>
          <cell r="K862"/>
          <cell r="L862"/>
          <cell r="M862"/>
        </row>
        <row r="863">
          <cell r="J863"/>
          <cell r="K863"/>
          <cell r="L863"/>
          <cell r="M863"/>
        </row>
        <row r="864">
          <cell r="J864"/>
          <cell r="K864"/>
          <cell r="L864"/>
          <cell r="M864"/>
        </row>
        <row r="865">
          <cell r="J865"/>
          <cell r="K865"/>
          <cell r="L865"/>
          <cell r="M865"/>
        </row>
        <row r="866">
          <cell r="J866"/>
          <cell r="K866"/>
          <cell r="L866"/>
          <cell r="M866"/>
        </row>
        <row r="867">
          <cell r="J867"/>
          <cell r="K867"/>
          <cell r="L867"/>
          <cell r="M867"/>
        </row>
        <row r="868">
          <cell r="J868"/>
          <cell r="K868"/>
          <cell r="L868"/>
          <cell r="M868"/>
        </row>
        <row r="869">
          <cell r="J869"/>
          <cell r="K869"/>
          <cell r="L869"/>
          <cell r="M869"/>
        </row>
        <row r="870">
          <cell r="J870"/>
          <cell r="K870"/>
          <cell r="L870"/>
          <cell r="M870"/>
        </row>
        <row r="871">
          <cell r="J871"/>
          <cell r="K871"/>
          <cell r="L871"/>
          <cell r="M871"/>
        </row>
        <row r="872">
          <cell r="J872"/>
          <cell r="K872"/>
          <cell r="L872"/>
          <cell r="M872"/>
        </row>
        <row r="873">
          <cell r="J873"/>
          <cell r="K873"/>
          <cell r="L873"/>
          <cell r="M873"/>
        </row>
        <row r="874">
          <cell r="J874"/>
          <cell r="K874"/>
          <cell r="L874"/>
          <cell r="M874"/>
        </row>
        <row r="875">
          <cell r="J875"/>
          <cell r="K875"/>
          <cell r="L875"/>
          <cell r="M875"/>
        </row>
        <row r="876">
          <cell r="J876"/>
          <cell r="K876"/>
          <cell r="L876"/>
          <cell r="M876"/>
        </row>
        <row r="877">
          <cell r="J877"/>
          <cell r="K877"/>
          <cell r="L877"/>
          <cell r="M877"/>
        </row>
        <row r="878">
          <cell r="J878"/>
          <cell r="K878"/>
          <cell r="L878"/>
          <cell r="M878"/>
        </row>
        <row r="879">
          <cell r="J879"/>
          <cell r="K879"/>
          <cell r="L879"/>
          <cell r="M879"/>
        </row>
        <row r="880">
          <cell r="J880"/>
          <cell r="K880"/>
          <cell r="L880"/>
          <cell r="M880"/>
        </row>
        <row r="881">
          <cell r="J881"/>
          <cell r="K881"/>
          <cell r="L881"/>
          <cell r="M881"/>
        </row>
        <row r="882">
          <cell r="J882"/>
          <cell r="K882"/>
          <cell r="L882"/>
          <cell r="M882"/>
        </row>
        <row r="883">
          <cell r="J883"/>
          <cell r="K883"/>
          <cell r="L883"/>
          <cell r="M883"/>
        </row>
        <row r="884">
          <cell r="J884"/>
          <cell r="K884"/>
          <cell r="L884"/>
          <cell r="M884"/>
        </row>
        <row r="885">
          <cell r="J885"/>
          <cell r="K885"/>
          <cell r="L885"/>
          <cell r="M885"/>
        </row>
        <row r="886">
          <cell r="J886"/>
          <cell r="K886"/>
          <cell r="L886"/>
          <cell r="M886"/>
        </row>
        <row r="887">
          <cell r="J887"/>
          <cell r="K887"/>
          <cell r="L887"/>
          <cell r="M887"/>
        </row>
        <row r="888">
          <cell r="J888"/>
          <cell r="K888"/>
          <cell r="L888"/>
          <cell r="M888"/>
        </row>
        <row r="889">
          <cell r="J889"/>
          <cell r="K889"/>
          <cell r="L889"/>
          <cell r="M889"/>
        </row>
        <row r="890">
          <cell r="J890"/>
          <cell r="K890"/>
          <cell r="L890"/>
          <cell r="M890"/>
        </row>
        <row r="891">
          <cell r="J891"/>
          <cell r="K891"/>
          <cell r="L891"/>
          <cell r="M891"/>
        </row>
        <row r="892">
          <cell r="J892"/>
          <cell r="K892"/>
          <cell r="L892"/>
          <cell r="M892"/>
        </row>
        <row r="893">
          <cell r="J893"/>
          <cell r="K893"/>
          <cell r="L893"/>
          <cell r="M893"/>
        </row>
        <row r="894">
          <cell r="J894"/>
          <cell r="K894"/>
          <cell r="L894"/>
          <cell r="M894"/>
        </row>
        <row r="895">
          <cell r="J895"/>
          <cell r="K895"/>
          <cell r="L895"/>
          <cell r="M895"/>
        </row>
        <row r="896">
          <cell r="J896"/>
          <cell r="K896"/>
          <cell r="L896"/>
          <cell r="M896"/>
        </row>
        <row r="897">
          <cell r="J897"/>
          <cell r="K897"/>
          <cell r="L897"/>
          <cell r="M897"/>
        </row>
        <row r="898">
          <cell r="J898"/>
          <cell r="K898"/>
          <cell r="L898"/>
          <cell r="M898"/>
        </row>
        <row r="899">
          <cell r="J899"/>
          <cell r="K899"/>
          <cell r="L899"/>
          <cell r="M899"/>
        </row>
        <row r="900">
          <cell r="J900"/>
          <cell r="K900"/>
          <cell r="L900"/>
          <cell r="M900"/>
        </row>
        <row r="901">
          <cell r="J901"/>
          <cell r="K901"/>
          <cell r="L901"/>
          <cell r="M901"/>
        </row>
        <row r="902">
          <cell r="J902"/>
          <cell r="K902"/>
          <cell r="L902"/>
          <cell r="M902"/>
        </row>
        <row r="903">
          <cell r="J903"/>
          <cell r="K903"/>
          <cell r="L903"/>
          <cell r="M903"/>
        </row>
        <row r="904">
          <cell r="J904"/>
          <cell r="K904"/>
          <cell r="L904"/>
          <cell r="M904"/>
        </row>
        <row r="905">
          <cell r="J905"/>
          <cell r="K905"/>
          <cell r="L905"/>
          <cell r="M905"/>
        </row>
        <row r="906">
          <cell r="J906"/>
          <cell r="K906"/>
          <cell r="L906"/>
          <cell r="M906"/>
        </row>
        <row r="907">
          <cell r="J907"/>
          <cell r="K907"/>
          <cell r="L907"/>
          <cell r="M907"/>
        </row>
        <row r="908">
          <cell r="J908"/>
          <cell r="K908"/>
          <cell r="L908"/>
          <cell r="M908"/>
        </row>
        <row r="909">
          <cell r="J909"/>
          <cell r="K909"/>
          <cell r="L909"/>
          <cell r="M909"/>
        </row>
        <row r="910">
          <cell r="J910"/>
          <cell r="K910"/>
          <cell r="L910"/>
          <cell r="M910"/>
        </row>
        <row r="911">
          <cell r="J911"/>
          <cell r="K911"/>
          <cell r="L911"/>
          <cell r="M911"/>
        </row>
        <row r="912">
          <cell r="J912"/>
          <cell r="K912"/>
          <cell r="L912"/>
          <cell r="M912"/>
        </row>
        <row r="913">
          <cell r="J913"/>
          <cell r="K913"/>
          <cell r="L913"/>
          <cell r="M913"/>
        </row>
        <row r="914">
          <cell r="J914"/>
          <cell r="K914"/>
          <cell r="L914"/>
          <cell r="M914"/>
        </row>
        <row r="915">
          <cell r="J915"/>
          <cell r="K915"/>
          <cell r="L915"/>
          <cell r="M915"/>
        </row>
        <row r="916">
          <cell r="J916"/>
          <cell r="K916"/>
          <cell r="L916"/>
          <cell r="M916"/>
        </row>
        <row r="917">
          <cell r="J917"/>
          <cell r="K917"/>
          <cell r="L917"/>
          <cell r="M917"/>
        </row>
        <row r="918">
          <cell r="J918"/>
          <cell r="K918"/>
          <cell r="L918"/>
          <cell r="M918"/>
        </row>
        <row r="919">
          <cell r="J919"/>
          <cell r="K919"/>
          <cell r="L919"/>
          <cell r="M919"/>
        </row>
        <row r="920">
          <cell r="J920"/>
          <cell r="K920"/>
          <cell r="L920"/>
          <cell r="M920"/>
        </row>
        <row r="921">
          <cell r="J921"/>
          <cell r="K921"/>
          <cell r="L921"/>
          <cell r="M921"/>
        </row>
        <row r="922">
          <cell r="J922"/>
          <cell r="K922"/>
          <cell r="L922"/>
          <cell r="M922"/>
        </row>
        <row r="923">
          <cell r="J923"/>
          <cell r="K923"/>
          <cell r="L923"/>
          <cell r="M923"/>
        </row>
        <row r="924">
          <cell r="J924"/>
          <cell r="K924"/>
          <cell r="L924"/>
          <cell r="M924"/>
        </row>
        <row r="925">
          <cell r="J925"/>
          <cell r="K925"/>
          <cell r="L925"/>
          <cell r="M925"/>
        </row>
        <row r="926">
          <cell r="J926"/>
          <cell r="K926"/>
          <cell r="L926"/>
          <cell r="M926"/>
        </row>
        <row r="927">
          <cell r="J927"/>
          <cell r="K927"/>
          <cell r="L927"/>
          <cell r="M927"/>
        </row>
        <row r="928">
          <cell r="J928"/>
          <cell r="K928"/>
          <cell r="L928"/>
          <cell r="M928"/>
        </row>
        <row r="929">
          <cell r="J929"/>
          <cell r="K929"/>
          <cell r="L929"/>
          <cell r="M929"/>
        </row>
        <row r="930">
          <cell r="J930"/>
          <cell r="K930"/>
          <cell r="L930"/>
          <cell r="M930"/>
        </row>
        <row r="931">
          <cell r="J931"/>
          <cell r="K931"/>
          <cell r="L931"/>
          <cell r="M931"/>
        </row>
        <row r="932">
          <cell r="J932"/>
          <cell r="K932"/>
          <cell r="L932"/>
          <cell r="M932"/>
        </row>
        <row r="933">
          <cell r="J933"/>
          <cell r="K933"/>
          <cell r="L933"/>
          <cell r="M933"/>
        </row>
        <row r="934">
          <cell r="J934"/>
          <cell r="K934"/>
          <cell r="L934"/>
          <cell r="M934"/>
        </row>
        <row r="935">
          <cell r="J935"/>
          <cell r="K935"/>
          <cell r="L935"/>
          <cell r="M935"/>
        </row>
        <row r="936">
          <cell r="J936"/>
          <cell r="K936"/>
          <cell r="L936"/>
          <cell r="M936"/>
        </row>
        <row r="937">
          <cell r="J937"/>
          <cell r="K937"/>
          <cell r="L937"/>
          <cell r="M937"/>
        </row>
        <row r="938">
          <cell r="J938"/>
          <cell r="K938"/>
          <cell r="L938"/>
          <cell r="M938"/>
        </row>
        <row r="939">
          <cell r="J939"/>
          <cell r="K939"/>
          <cell r="L939"/>
          <cell r="M939"/>
        </row>
        <row r="940">
          <cell r="J940"/>
          <cell r="K940"/>
          <cell r="L940"/>
          <cell r="M940"/>
        </row>
        <row r="941">
          <cell r="J941"/>
          <cell r="K941"/>
          <cell r="L941"/>
          <cell r="M941"/>
        </row>
        <row r="942">
          <cell r="J942"/>
          <cell r="K942"/>
          <cell r="L942"/>
          <cell r="M942"/>
        </row>
        <row r="943">
          <cell r="J943"/>
          <cell r="K943"/>
          <cell r="L943"/>
          <cell r="M943"/>
        </row>
        <row r="944">
          <cell r="J944"/>
          <cell r="K944"/>
          <cell r="L944"/>
          <cell r="M944"/>
        </row>
        <row r="945">
          <cell r="J945"/>
          <cell r="K945"/>
          <cell r="L945"/>
          <cell r="M945"/>
        </row>
        <row r="946">
          <cell r="J946"/>
          <cell r="K946"/>
          <cell r="L946"/>
          <cell r="M946"/>
        </row>
        <row r="947">
          <cell r="J947"/>
          <cell r="K947"/>
          <cell r="L947"/>
          <cell r="M947"/>
        </row>
        <row r="948">
          <cell r="J948"/>
          <cell r="K948"/>
          <cell r="L948"/>
          <cell r="M948"/>
        </row>
        <row r="949">
          <cell r="J949"/>
          <cell r="K949"/>
          <cell r="L949"/>
          <cell r="M949"/>
        </row>
        <row r="950">
          <cell r="J950"/>
          <cell r="K950"/>
          <cell r="L950"/>
          <cell r="M950"/>
        </row>
        <row r="951">
          <cell r="J951"/>
          <cell r="K951"/>
          <cell r="L951"/>
          <cell r="M951"/>
        </row>
        <row r="952">
          <cell r="J952"/>
          <cell r="K952"/>
          <cell r="L952"/>
          <cell r="M952"/>
        </row>
        <row r="953">
          <cell r="J953"/>
          <cell r="K953"/>
          <cell r="L953"/>
          <cell r="M953"/>
        </row>
        <row r="954">
          <cell r="J954"/>
          <cell r="K954"/>
          <cell r="L954"/>
          <cell r="M954"/>
        </row>
        <row r="955">
          <cell r="J955"/>
          <cell r="K955"/>
          <cell r="L955"/>
          <cell r="M955"/>
        </row>
        <row r="956">
          <cell r="J956"/>
          <cell r="K956"/>
          <cell r="L956"/>
          <cell r="M956"/>
        </row>
        <row r="957">
          <cell r="J957"/>
          <cell r="K957"/>
          <cell r="L957"/>
          <cell r="M957"/>
        </row>
        <row r="958">
          <cell r="J958"/>
          <cell r="K958"/>
          <cell r="L958"/>
          <cell r="M958"/>
        </row>
        <row r="959">
          <cell r="J959"/>
          <cell r="K959"/>
          <cell r="L959"/>
          <cell r="M959"/>
        </row>
        <row r="960">
          <cell r="J960"/>
          <cell r="K960"/>
          <cell r="L960"/>
          <cell r="M960"/>
        </row>
        <row r="961">
          <cell r="J961"/>
          <cell r="K961"/>
          <cell r="L961"/>
          <cell r="M961"/>
        </row>
        <row r="962">
          <cell r="J962"/>
          <cell r="K962"/>
          <cell r="L962"/>
          <cell r="M962"/>
        </row>
        <row r="963">
          <cell r="J963"/>
          <cell r="K963"/>
          <cell r="L963"/>
          <cell r="M963"/>
        </row>
        <row r="964">
          <cell r="J964"/>
          <cell r="K964"/>
          <cell r="L964"/>
          <cell r="M964"/>
        </row>
        <row r="965">
          <cell r="J965"/>
          <cell r="K965"/>
          <cell r="L965"/>
          <cell r="M965"/>
        </row>
        <row r="966">
          <cell r="J966"/>
          <cell r="K966"/>
          <cell r="L966"/>
          <cell r="M966"/>
        </row>
        <row r="967">
          <cell r="J967"/>
          <cell r="K967"/>
          <cell r="L967"/>
          <cell r="M967"/>
        </row>
        <row r="968">
          <cell r="J968"/>
          <cell r="K968"/>
          <cell r="L968"/>
          <cell r="M968"/>
        </row>
        <row r="969">
          <cell r="J969"/>
          <cell r="K969"/>
          <cell r="L969"/>
          <cell r="M969"/>
        </row>
        <row r="970">
          <cell r="J970"/>
          <cell r="K970"/>
          <cell r="L970"/>
          <cell r="M970"/>
        </row>
        <row r="971">
          <cell r="J971"/>
          <cell r="K971"/>
          <cell r="L971"/>
          <cell r="M971"/>
        </row>
        <row r="972">
          <cell r="J972"/>
          <cell r="K972"/>
          <cell r="L972"/>
          <cell r="M972"/>
        </row>
        <row r="973">
          <cell r="J973"/>
          <cell r="K973"/>
          <cell r="L973"/>
          <cell r="M973"/>
        </row>
        <row r="974">
          <cell r="J974"/>
          <cell r="K974"/>
          <cell r="L974"/>
          <cell r="M974"/>
        </row>
        <row r="975">
          <cell r="J975"/>
          <cell r="K975"/>
          <cell r="L975"/>
          <cell r="M975"/>
        </row>
        <row r="976">
          <cell r="J976"/>
          <cell r="K976"/>
          <cell r="L976"/>
          <cell r="M976"/>
        </row>
        <row r="977">
          <cell r="J977"/>
          <cell r="K977"/>
          <cell r="L977"/>
          <cell r="M977"/>
        </row>
        <row r="978">
          <cell r="J978"/>
          <cell r="K978"/>
          <cell r="L978"/>
          <cell r="M978"/>
        </row>
        <row r="979">
          <cell r="J979"/>
          <cell r="K979"/>
          <cell r="L979"/>
          <cell r="M979"/>
        </row>
        <row r="980">
          <cell r="J980"/>
          <cell r="K980"/>
          <cell r="L980"/>
          <cell r="M980"/>
        </row>
        <row r="981">
          <cell r="J981"/>
          <cell r="K981"/>
          <cell r="L981"/>
          <cell r="M981"/>
        </row>
        <row r="982">
          <cell r="J982"/>
          <cell r="K982"/>
          <cell r="L982"/>
          <cell r="M982"/>
        </row>
        <row r="983">
          <cell r="J983"/>
          <cell r="K983"/>
          <cell r="L983"/>
          <cell r="M983"/>
        </row>
        <row r="984">
          <cell r="J984"/>
          <cell r="K984"/>
          <cell r="L984"/>
          <cell r="M984"/>
        </row>
        <row r="985">
          <cell r="J985"/>
          <cell r="K985"/>
          <cell r="L985"/>
          <cell r="M985"/>
        </row>
        <row r="986">
          <cell r="J986"/>
          <cell r="K986"/>
          <cell r="L986"/>
          <cell r="M986"/>
        </row>
        <row r="987">
          <cell r="J987"/>
          <cell r="K987"/>
          <cell r="L987"/>
          <cell r="M987"/>
        </row>
        <row r="988">
          <cell r="J988"/>
          <cell r="K988"/>
          <cell r="L988"/>
          <cell r="M988"/>
        </row>
        <row r="989">
          <cell r="J989"/>
          <cell r="K989"/>
          <cell r="L989"/>
          <cell r="M989"/>
        </row>
        <row r="990">
          <cell r="J990"/>
          <cell r="K990"/>
          <cell r="L990"/>
          <cell r="M990"/>
        </row>
        <row r="991">
          <cell r="J991"/>
          <cell r="K991"/>
          <cell r="L991"/>
          <cell r="M991"/>
        </row>
        <row r="992">
          <cell r="J992"/>
          <cell r="K992"/>
          <cell r="L992"/>
          <cell r="M992"/>
        </row>
        <row r="993">
          <cell r="J993"/>
          <cell r="K993"/>
          <cell r="L993"/>
          <cell r="M993"/>
        </row>
        <row r="994">
          <cell r="J994"/>
          <cell r="K994"/>
          <cell r="L994"/>
          <cell r="M994"/>
        </row>
        <row r="995">
          <cell r="J995"/>
          <cell r="K995"/>
          <cell r="L995"/>
          <cell r="M995"/>
        </row>
        <row r="996">
          <cell r="J996"/>
          <cell r="K996"/>
          <cell r="L996"/>
          <cell r="M996"/>
        </row>
        <row r="997">
          <cell r="J997"/>
          <cell r="K997"/>
          <cell r="L997"/>
          <cell r="M997"/>
        </row>
        <row r="998">
          <cell r="J998"/>
          <cell r="K998"/>
          <cell r="L998"/>
          <cell r="M998"/>
        </row>
        <row r="999">
          <cell r="J999"/>
          <cell r="K999"/>
          <cell r="L999"/>
          <cell r="M999"/>
        </row>
        <row r="1000">
          <cell r="J1000"/>
          <cell r="K1000"/>
          <cell r="L1000"/>
          <cell r="M1000"/>
        </row>
        <row r="1001">
          <cell r="J1001"/>
          <cell r="K1001"/>
          <cell r="L1001"/>
          <cell r="M1001"/>
        </row>
        <row r="1002">
          <cell r="J1002"/>
          <cell r="K1002"/>
          <cell r="L1002"/>
          <cell r="M1002"/>
        </row>
        <row r="1003">
          <cell r="J1003"/>
          <cell r="K1003"/>
          <cell r="L1003"/>
          <cell r="M1003"/>
        </row>
        <row r="1004">
          <cell r="J1004"/>
          <cell r="K1004"/>
          <cell r="L1004"/>
          <cell r="M1004"/>
        </row>
        <row r="1005">
          <cell r="J1005"/>
          <cell r="K1005"/>
          <cell r="L1005"/>
          <cell r="M1005"/>
        </row>
        <row r="1006">
          <cell r="J1006"/>
          <cell r="K1006"/>
          <cell r="L1006"/>
          <cell r="M1006"/>
        </row>
        <row r="1007">
          <cell r="J1007"/>
          <cell r="K1007"/>
          <cell r="L1007"/>
          <cell r="M1007"/>
        </row>
        <row r="1008">
          <cell r="J1008"/>
          <cell r="K1008"/>
          <cell r="L1008"/>
          <cell r="M1008"/>
        </row>
        <row r="1009">
          <cell r="J1009"/>
          <cell r="K1009"/>
          <cell r="L1009"/>
          <cell r="M1009"/>
        </row>
        <row r="1010">
          <cell r="J1010"/>
          <cell r="K1010"/>
          <cell r="L1010"/>
          <cell r="M1010"/>
        </row>
        <row r="1011">
          <cell r="J1011"/>
          <cell r="K1011"/>
          <cell r="L1011"/>
          <cell r="M1011"/>
        </row>
        <row r="1012">
          <cell r="J1012"/>
          <cell r="K1012"/>
          <cell r="L1012"/>
          <cell r="M1012"/>
        </row>
        <row r="1013">
          <cell r="J1013"/>
          <cell r="K1013"/>
          <cell r="L1013"/>
          <cell r="M1013"/>
        </row>
        <row r="1014">
          <cell r="J1014"/>
          <cell r="K1014"/>
          <cell r="L1014"/>
          <cell r="M1014"/>
        </row>
        <row r="1015">
          <cell r="J1015"/>
          <cell r="K1015"/>
          <cell r="L1015"/>
          <cell r="M1015"/>
        </row>
        <row r="1016">
          <cell r="J1016"/>
          <cell r="K1016"/>
          <cell r="L1016"/>
          <cell r="M1016"/>
        </row>
        <row r="1017">
          <cell r="J1017"/>
          <cell r="K1017"/>
          <cell r="L1017"/>
          <cell r="M1017"/>
        </row>
        <row r="1018">
          <cell r="J1018"/>
          <cell r="K1018"/>
          <cell r="L1018"/>
          <cell r="M1018"/>
        </row>
        <row r="1019">
          <cell r="J1019"/>
          <cell r="K1019"/>
          <cell r="L1019"/>
          <cell r="M1019"/>
        </row>
        <row r="1020">
          <cell r="J1020"/>
          <cell r="K1020"/>
          <cell r="L1020"/>
          <cell r="M1020"/>
        </row>
        <row r="1021">
          <cell r="J1021"/>
          <cell r="K1021"/>
          <cell r="L1021"/>
          <cell r="M1021"/>
        </row>
        <row r="1022">
          <cell r="J1022"/>
          <cell r="K1022"/>
          <cell r="L1022"/>
          <cell r="M1022"/>
        </row>
        <row r="1023">
          <cell r="J1023"/>
          <cell r="K1023"/>
          <cell r="L1023"/>
          <cell r="M1023"/>
        </row>
        <row r="1024">
          <cell r="J1024"/>
          <cell r="K1024"/>
          <cell r="L1024"/>
          <cell r="M1024"/>
        </row>
        <row r="1025">
          <cell r="J1025"/>
          <cell r="K1025"/>
          <cell r="L1025"/>
          <cell r="M1025"/>
        </row>
        <row r="1026">
          <cell r="J1026"/>
          <cell r="K1026"/>
          <cell r="L1026"/>
          <cell r="M1026"/>
        </row>
        <row r="1027">
          <cell r="J1027"/>
          <cell r="K1027"/>
          <cell r="L1027"/>
          <cell r="M1027"/>
        </row>
        <row r="1028">
          <cell r="J1028"/>
          <cell r="K1028"/>
          <cell r="L1028"/>
          <cell r="M1028"/>
        </row>
        <row r="1029">
          <cell r="J1029"/>
          <cell r="K1029"/>
          <cell r="L1029"/>
          <cell r="M1029"/>
        </row>
        <row r="1030">
          <cell r="J1030"/>
          <cell r="K1030"/>
          <cell r="L1030"/>
          <cell r="M1030"/>
        </row>
        <row r="1031">
          <cell r="J1031"/>
          <cell r="K1031"/>
          <cell r="L1031"/>
          <cell r="M1031"/>
        </row>
        <row r="1032">
          <cell r="J1032"/>
          <cell r="K1032"/>
          <cell r="L1032"/>
          <cell r="M1032"/>
        </row>
        <row r="1033">
          <cell r="J1033"/>
          <cell r="K1033"/>
          <cell r="L1033"/>
          <cell r="M1033"/>
        </row>
        <row r="1034">
          <cell r="J1034"/>
          <cell r="K1034"/>
          <cell r="L1034"/>
          <cell r="M1034"/>
        </row>
        <row r="1035">
          <cell r="J1035"/>
          <cell r="K1035"/>
          <cell r="L1035"/>
          <cell r="M1035"/>
        </row>
        <row r="1036">
          <cell r="J1036"/>
          <cell r="K1036"/>
          <cell r="L1036"/>
          <cell r="M1036"/>
        </row>
        <row r="1037">
          <cell r="J1037"/>
          <cell r="K1037"/>
          <cell r="L1037"/>
          <cell r="M1037"/>
        </row>
        <row r="1038">
          <cell r="J1038"/>
          <cell r="K1038"/>
          <cell r="L1038"/>
          <cell r="M1038"/>
        </row>
        <row r="1039">
          <cell r="J1039"/>
          <cell r="K1039"/>
          <cell r="L1039"/>
          <cell r="M1039"/>
        </row>
        <row r="1040">
          <cell r="J1040"/>
          <cell r="K1040"/>
          <cell r="L1040"/>
          <cell r="M1040"/>
        </row>
        <row r="1041">
          <cell r="J1041"/>
          <cell r="K1041"/>
          <cell r="L1041"/>
          <cell r="M1041"/>
        </row>
        <row r="1042">
          <cell r="J1042"/>
          <cell r="K1042"/>
          <cell r="L1042"/>
          <cell r="M1042"/>
        </row>
        <row r="1043">
          <cell r="J1043"/>
          <cell r="K1043"/>
          <cell r="L1043"/>
          <cell r="M1043"/>
        </row>
        <row r="1044">
          <cell r="J1044"/>
          <cell r="K1044"/>
          <cell r="L1044"/>
          <cell r="M1044"/>
        </row>
        <row r="1045">
          <cell r="J1045"/>
          <cell r="K1045"/>
          <cell r="L1045"/>
          <cell r="M1045"/>
        </row>
        <row r="1046">
          <cell r="J1046"/>
          <cell r="K1046"/>
          <cell r="L1046"/>
          <cell r="M1046"/>
        </row>
        <row r="1047">
          <cell r="J1047"/>
          <cell r="K1047"/>
          <cell r="L1047"/>
          <cell r="M1047"/>
        </row>
        <row r="1048">
          <cell r="J1048"/>
          <cell r="K1048"/>
          <cell r="L1048"/>
          <cell r="M1048"/>
        </row>
        <row r="1049">
          <cell r="J1049"/>
          <cell r="K1049"/>
          <cell r="L1049"/>
          <cell r="M1049"/>
        </row>
        <row r="1050">
          <cell r="J1050"/>
          <cell r="K1050"/>
          <cell r="L1050"/>
          <cell r="M1050"/>
        </row>
        <row r="1051">
          <cell r="J1051"/>
          <cell r="K1051"/>
          <cell r="L1051"/>
          <cell r="M1051"/>
        </row>
        <row r="1052">
          <cell r="J1052"/>
          <cell r="K1052"/>
          <cell r="L1052"/>
          <cell r="M1052"/>
        </row>
        <row r="1053">
          <cell r="J1053"/>
          <cell r="K1053"/>
          <cell r="L1053"/>
          <cell r="M1053"/>
        </row>
        <row r="1054">
          <cell r="J1054"/>
          <cell r="K1054"/>
          <cell r="L1054"/>
          <cell r="M1054"/>
        </row>
        <row r="1055">
          <cell r="J1055"/>
          <cell r="K1055"/>
          <cell r="L1055"/>
          <cell r="M1055"/>
        </row>
        <row r="1056">
          <cell r="J1056"/>
          <cell r="K1056"/>
          <cell r="L1056"/>
          <cell r="M1056"/>
        </row>
        <row r="1057">
          <cell r="J1057"/>
          <cell r="K1057"/>
          <cell r="L1057"/>
          <cell r="M1057"/>
        </row>
        <row r="1058">
          <cell r="J1058"/>
          <cell r="K1058"/>
          <cell r="L1058"/>
          <cell r="M1058"/>
        </row>
        <row r="1059">
          <cell r="J1059"/>
          <cell r="K1059"/>
          <cell r="L1059"/>
          <cell r="M1059"/>
        </row>
        <row r="1060">
          <cell r="J1060"/>
          <cell r="K1060"/>
          <cell r="L1060"/>
          <cell r="M1060"/>
        </row>
        <row r="1061">
          <cell r="J1061"/>
          <cell r="K1061"/>
          <cell r="L1061"/>
          <cell r="M1061"/>
        </row>
        <row r="1062">
          <cell r="J1062"/>
          <cell r="K1062"/>
          <cell r="L1062"/>
          <cell r="M1062"/>
        </row>
        <row r="1063">
          <cell r="J1063"/>
          <cell r="K1063"/>
          <cell r="L1063"/>
          <cell r="M1063"/>
        </row>
        <row r="1064">
          <cell r="J1064"/>
          <cell r="K1064"/>
          <cell r="L1064"/>
          <cell r="M1064"/>
        </row>
        <row r="1065">
          <cell r="J1065"/>
          <cell r="K1065"/>
          <cell r="L1065"/>
          <cell r="M1065"/>
        </row>
        <row r="1066">
          <cell r="J1066"/>
          <cell r="K1066"/>
          <cell r="L1066"/>
          <cell r="M1066"/>
        </row>
        <row r="1067">
          <cell r="J1067"/>
          <cell r="K1067"/>
          <cell r="L1067"/>
          <cell r="M1067"/>
        </row>
        <row r="1068">
          <cell r="J1068"/>
          <cell r="K1068"/>
          <cell r="L1068"/>
          <cell r="M1068"/>
        </row>
        <row r="1069">
          <cell r="J1069"/>
          <cell r="K1069"/>
          <cell r="L1069"/>
          <cell r="M1069"/>
        </row>
        <row r="1070">
          <cell r="J1070"/>
          <cell r="K1070"/>
          <cell r="L1070"/>
          <cell r="M1070"/>
        </row>
        <row r="1071">
          <cell r="J1071"/>
          <cell r="K1071"/>
          <cell r="L1071"/>
          <cell r="M1071"/>
        </row>
        <row r="1072">
          <cell r="J1072"/>
          <cell r="K1072"/>
          <cell r="L1072"/>
          <cell r="M1072"/>
        </row>
        <row r="1073">
          <cell r="J1073"/>
          <cell r="K1073"/>
          <cell r="L1073"/>
          <cell r="M1073"/>
        </row>
        <row r="1074">
          <cell r="J1074"/>
          <cell r="K1074"/>
          <cell r="L1074"/>
          <cell r="M1074"/>
        </row>
        <row r="1075">
          <cell r="J1075"/>
          <cell r="K1075"/>
          <cell r="L1075"/>
          <cell r="M1075"/>
        </row>
        <row r="1076">
          <cell r="J1076"/>
          <cell r="K1076"/>
          <cell r="L1076"/>
          <cell r="M1076"/>
        </row>
        <row r="1077">
          <cell r="J1077"/>
          <cell r="K1077"/>
          <cell r="L1077"/>
          <cell r="M1077"/>
        </row>
        <row r="1078">
          <cell r="J1078"/>
          <cell r="K1078"/>
          <cell r="L1078"/>
          <cell r="M1078"/>
        </row>
        <row r="1079">
          <cell r="J1079"/>
          <cell r="K1079"/>
          <cell r="L1079"/>
          <cell r="M1079"/>
        </row>
        <row r="1080">
          <cell r="J1080"/>
          <cell r="K1080"/>
          <cell r="L1080"/>
          <cell r="M1080"/>
        </row>
        <row r="1081">
          <cell r="J1081"/>
          <cell r="K1081"/>
          <cell r="L1081"/>
          <cell r="M1081"/>
        </row>
        <row r="1082">
          <cell r="J1082"/>
          <cell r="K1082"/>
          <cell r="L1082"/>
          <cell r="M1082"/>
        </row>
        <row r="1083">
          <cell r="J1083"/>
          <cell r="K1083"/>
          <cell r="L1083"/>
          <cell r="M1083"/>
        </row>
        <row r="1084">
          <cell r="J1084"/>
          <cell r="K1084"/>
          <cell r="L1084"/>
          <cell r="M1084"/>
        </row>
        <row r="1085">
          <cell r="J1085"/>
          <cell r="K1085"/>
          <cell r="L1085"/>
          <cell r="M1085"/>
        </row>
        <row r="1086">
          <cell r="J1086"/>
          <cell r="K1086"/>
          <cell r="L1086"/>
          <cell r="M1086"/>
        </row>
        <row r="1087">
          <cell r="J1087"/>
          <cell r="K1087"/>
          <cell r="L1087"/>
          <cell r="M1087"/>
        </row>
        <row r="1088">
          <cell r="J1088"/>
          <cell r="K1088"/>
          <cell r="L1088"/>
          <cell r="M1088"/>
        </row>
        <row r="1089">
          <cell r="J1089"/>
          <cell r="K1089"/>
          <cell r="L1089"/>
          <cell r="M1089"/>
        </row>
        <row r="1090">
          <cell r="J1090"/>
          <cell r="K1090"/>
          <cell r="L1090"/>
          <cell r="M1090"/>
        </row>
        <row r="1091">
          <cell r="J1091"/>
          <cell r="K1091"/>
          <cell r="L1091"/>
          <cell r="M1091"/>
        </row>
        <row r="1092">
          <cell r="J1092"/>
          <cell r="K1092"/>
          <cell r="L1092"/>
          <cell r="M1092"/>
        </row>
        <row r="1093">
          <cell r="J1093"/>
          <cell r="K1093"/>
          <cell r="L1093"/>
          <cell r="M1093"/>
        </row>
        <row r="1094">
          <cell r="J1094"/>
          <cell r="K1094"/>
          <cell r="L1094"/>
          <cell r="M1094"/>
        </row>
        <row r="1095">
          <cell r="J1095"/>
          <cell r="K1095"/>
          <cell r="L1095"/>
          <cell r="M1095"/>
        </row>
        <row r="1096">
          <cell r="J1096"/>
          <cell r="K1096"/>
          <cell r="L1096"/>
          <cell r="M1096"/>
        </row>
        <row r="1097">
          <cell r="J1097"/>
          <cell r="K1097"/>
          <cell r="L1097"/>
          <cell r="M1097"/>
        </row>
        <row r="1098">
          <cell r="J1098"/>
          <cell r="K1098"/>
          <cell r="L1098"/>
          <cell r="M1098"/>
        </row>
        <row r="1099">
          <cell r="J1099"/>
          <cell r="K1099"/>
          <cell r="L1099"/>
          <cell r="M1099"/>
        </row>
        <row r="1100">
          <cell r="J1100"/>
          <cell r="K1100"/>
          <cell r="L1100"/>
          <cell r="M1100"/>
        </row>
        <row r="1101">
          <cell r="J1101"/>
          <cell r="K1101"/>
          <cell r="L1101"/>
          <cell r="M1101"/>
        </row>
        <row r="1102">
          <cell r="J1102"/>
          <cell r="K1102"/>
          <cell r="L1102"/>
          <cell r="M1102"/>
        </row>
        <row r="1103">
          <cell r="J1103"/>
          <cell r="K1103"/>
          <cell r="L1103"/>
          <cell r="M1103"/>
        </row>
        <row r="1104">
          <cell r="J1104"/>
          <cell r="K1104"/>
          <cell r="L1104"/>
          <cell r="M1104"/>
        </row>
        <row r="1105">
          <cell r="J1105"/>
          <cell r="K1105"/>
          <cell r="L1105"/>
          <cell r="M1105"/>
        </row>
        <row r="1106">
          <cell r="J1106"/>
          <cell r="K1106"/>
          <cell r="L1106"/>
          <cell r="M1106"/>
        </row>
        <row r="1107">
          <cell r="J1107"/>
          <cell r="K1107"/>
          <cell r="L1107"/>
          <cell r="M1107"/>
        </row>
        <row r="1108">
          <cell r="J1108"/>
          <cell r="K1108"/>
          <cell r="L1108"/>
          <cell r="M1108"/>
        </row>
        <row r="1109">
          <cell r="J1109"/>
          <cell r="K1109"/>
          <cell r="L1109"/>
          <cell r="M1109"/>
        </row>
        <row r="1110">
          <cell r="J1110"/>
          <cell r="K1110"/>
          <cell r="L1110"/>
          <cell r="M1110"/>
        </row>
        <row r="1111">
          <cell r="J1111"/>
          <cell r="K1111"/>
          <cell r="L1111"/>
          <cell r="M1111"/>
        </row>
        <row r="1112">
          <cell r="J1112"/>
          <cell r="K1112"/>
          <cell r="L1112"/>
          <cell r="M1112"/>
        </row>
        <row r="1113">
          <cell r="J1113"/>
          <cell r="K1113"/>
          <cell r="L1113"/>
          <cell r="M1113"/>
        </row>
        <row r="1114">
          <cell r="J1114"/>
          <cell r="K1114"/>
          <cell r="L1114"/>
          <cell r="M1114"/>
        </row>
        <row r="1115">
          <cell r="J1115"/>
          <cell r="K1115"/>
          <cell r="L1115"/>
          <cell r="M1115"/>
        </row>
        <row r="1116">
          <cell r="J1116"/>
          <cell r="K1116"/>
          <cell r="L1116"/>
          <cell r="M1116"/>
        </row>
        <row r="1117">
          <cell r="J1117"/>
          <cell r="K1117"/>
          <cell r="L1117"/>
          <cell r="M1117"/>
        </row>
        <row r="1118">
          <cell r="J1118"/>
          <cell r="K1118"/>
          <cell r="L1118"/>
          <cell r="M1118"/>
        </row>
        <row r="1119">
          <cell r="J1119"/>
          <cell r="K1119"/>
          <cell r="L1119"/>
          <cell r="M1119"/>
        </row>
        <row r="1120">
          <cell r="J1120"/>
          <cell r="K1120"/>
          <cell r="L1120"/>
          <cell r="M1120"/>
        </row>
        <row r="1121">
          <cell r="J1121"/>
          <cell r="K1121"/>
          <cell r="L1121"/>
          <cell r="M1121"/>
        </row>
        <row r="1122">
          <cell r="J1122"/>
          <cell r="K1122"/>
          <cell r="L1122"/>
          <cell r="M1122"/>
        </row>
        <row r="1123">
          <cell r="J1123"/>
          <cell r="K1123"/>
          <cell r="L1123"/>
          <cell r="M1123"/>
        </row>
        <row r="1124">
          <cell r="J1124"/>
          <cell r="K1124"/>
          <cell r="L1124"/>
          <cell r="M1124"/>
        </row>
        <row r="1125">
          <cell r="J1125"/>
          <cell r="K1125"/>
          <cell r="L1125"/>
          <cell r="M1125"/>
        </row>
        <row r="1126">
          <cell r="J1126"/>
          <cell r="K1126"/>
          <cell r="L1126"/>
          <cell r="M1126"/>
        </row>
        <row r="1127">
          <cell r="J1127"/>
          <cell r="K1127"/>
          <cell r="L1127"/>
          <cell r="M1127"/>
        </row>
        <row r="1128">
          <cell r="J1128"/>
          <cell r="K1128"/>
          <cell r="L1128"/>
          <cell r="M1128"/>
        </row>
        <row r="1129">
          <cell r="J1129"/>
          <cell r="K1129"/>
          <cell r="L1129"/>
          <cell r="M1129"/>
        </row>
        <row r="1130">
          <cell r="J1130"/>
          <cell r="K1130"/>
          <cell r="L1130"/>
          <cell r="M1130"/>
        </row>
        <row r="1131">
          <cell r="J1131"/>
          <cell r="K1131"/>
          <cell r="L1131"/>
          <cell r="M1131"/>
        </row>
        <row r="1132">
          <cell r="J1132"/>
          <cell r="K1132"/>
          <cell r="L1132"/>
          <cell r="M1132"/>
        </row>
        <row r="1133">
          <cell r="J1133"/>
          <cell r="K1133"/>
          <cell r="L1133"/>
          <cell r="M1133"/>
        </row>
        <row r="1134">
          <cell r="J1134"/>
          <cell r="K1134"/>
          <cell r="L1134"/>
          <cell r="M1134"/>
        </row>
        <row r="1135">
          <cell r="J1135"/>
          <cell r="K1135"/>
          <cell r="L1135"/>
          <cell r="M1135"/>
        </row>
        <row r="1136">
          <cell r="J1136"/>
          <cell r="K1136"/>
          <cell r="L1136"/>
          <cell r="M1136"/>
        </row>
        <row r="1137">
          <cell r="J1137"/>
          <cell r="K1137"/>
          <cell r="L1137"/>
          <cell r="M1137"/>
        </row>
        <row r="1138">
          <cell r="J1138"/>
          <cell r="K1138"/>
          <cell r="L1138"/>
          <cell r="M1138"/>
        </row>
        <row r="1139">
          <cell r="J1139"/>
          <cell r="K1139"/>
          <cell r="L1139"/>
          <cell r="M1139"/>
        </row>
        <row r="1140">
          <cell r="J1140"/>
          <cell r="K1140"/>
          <cell r="L1140"/>
          <cell r="M1140"/>
        </row>
        <row r="1141">
          <cell r="J1141"/>
          <cell r="K1141"/>
          <cell r="L1141"/>
          <cell r="M1141"/>
        </row>
        <row r="1142">
          <cell r="J1142"/>
          <cell r="K1142"/>
          <cell r="L1142"/>
          <cell r="M1142"/>
        </row>
        <row r="1143">
          <cell r="J1143"/>
          <cell r="K1143"/>
          <cell r="L1143"/>
          <cell r="M1143"/>
        </row>
        <row r="1144">
          <cell r="J1144"/>
          <cell r="K1144"/>
          <cell r="L1144"/>
          <cell r="M1144"/>
        </row>
        <row r="1145">
          <cell r="J1145"/>
          <cell r="K1145"/>
          <cell r="L1145"/>
          <cell r="M1145"/>
        </row>
        <row r="1146">
          <cell r="J1146"/>
          <cell r="K1146"/>
          <cell r="L1146"/>
          <cell r="M1146"/>
        </row>
        <row r="1147">
          <cell r="J1147"/>
          <cell r="K1147"/>
          <cell r="L1147"/>
          <cell r="M1147"/>
        </row>
        <row r="1148">
          <cell r="J1148"/>
          <cell r="K1148"/>
          <cell r="L1148"/>
          <cell r="M1148"/>
        </row>
        <row r="1149">
          <cell r="J1149"/>
          <cell r="K1149"/>
          <cell r="L1149"/>
          <cell r="M1149"/>
        </row>
        <row r="1150">
          <cell r="J1150"/>
          <cell r="K1150"/>
          <cell r="L1150"/>
          <cell r="M1150"/>
        </row>
        <row r="1151">
          <cell r="J1151"/>
          <cell r="K1151"/>
          <cell r="L1151"/>
          <cell r="M1151"/>
        </row>
        <row r="1152">
          <cell r="J1152"/>
          <cell r="K1152"/>
          <cell r="L1152"/>
          <cell r="M1152"/>
        </row>
        <row r="1153">
          <cell r="J1153"/>
          <cell r="K1153"/>
          <cell r="L1153"/>
          <cell r="M1153"/>
        </row>
        <row r="1154">
          <cell r="J1154"/>
          <cell r="K1154"/>
          <cell r="L1154"/>
          <cell r="M1154"/>
        </row>
        <row r="1155">
          <cell r="J1155"/>
          <cell r="K1155"/>
          <cell r="L1155"/>
          <cell r="M1155"/>
        </row>
        <row r="1156">
          <cell r="J1156"/>
          <cell r="K1156"/>
          <cell r="L1156"/>
          <cell r="M1156"/>
        </row>
        <row r="1157">
          <cell r="J1157"/>
          <cell r="K1157"/>
          <cell r="L1157"/>
          <cell r="M1157"/>
        </row>
        <row r="1158">
          <cell r="J1158"/>
          <cell r="K1158"/>
          <cell r="L1158"/>
          <cell r="M1158"/>
        </row>
        <row r="1159">
          <cell r="J1159"/>
          <cell r="K1159"/>
          <cell r="L1159"/>
          <cell r="M1159"/>
        </row>
        <row r="1160">
          <cell r="J1160"/>
          <cell r="K1160"/>
          <cell r="L1160"/>
          <cell r="M1160"/>
        </row>
        <row r="1161">
          <cell r="J1161"/>
          <cell r="K1161"/>
          <cell r="L1161"/>
          <cell r="M1161"/>
        </row>
        <row r="1162">
          <cell r="J1162"/>
          <cell r="K1162"/>
          <cell r="L1162"/>
          <cell r="M1162"/>
        </row>
        <row r="1163">
          <cell r="J1163"/>
          <cell r="K1163"/>
          <cell r="L1163"/>
          <cell r="M1163"/>
        </row>
        <row r="1164">
          <cell r="J1164"/>
          <cell r="K1164"/>
          <cell r="L1164"/>
          <cell r="M1164"/>
        </row>
        <row r="1165">
          <cell r="J1165"/>
          <cell r="K1165"/>
          <cell r="L1165"/>
          <cell r="M1165"/>
        </row>
        <row r="1166">
          <cell r="J1166"/>
          <cell r="K1166"/>
          <cell r="L1166"/>
          <cell r="M1166"/>
        </row>
        <row r="1167">
          <cell r="J1167"/>
          <cell r="K1167"/>
          <cell r="L1167"/>
          <cell r="M1167"/>
        </row>
        <row r="1168">
          <cell r="J1168"/>
          <cell r="K1168"/>
          <cell r="L1168"/>
          <cell r="M1168"/>
        </row>
        <row r="1169">
          <cell r="J1169"/>
          <cell r="K1169"/>
          <cell r="L1169"/>
          <cell r="M1169"/>
        </row>
        <row r="1170">
          <cell r="J1170"/>
          <cell r="K1170"/>
          <cell r="L1170"/>
          <cell r="M1170"/>
        </row>
        <row r="1171">
          <cell r="J1171"/>
          <cell r="K1171"/>
          <cell r="L1171"/>
          <cell r="M1171"/>
        </row>
        <row r="1172">
          <cell r="J1172"/>
          <cell r="K1172"/>
          <cell r="L1172"/>
          <cell r="M1172"/>
        </row>
        <row r="1173">
          <cell r="J1173"/>
          <cell r="K1173"/>
          <cell r="L1173"/>
          <cell r="M1173"/>
        </row>
        <row r="1174">
          <cell r="J1174"/>
          <cell r="K1174"/>
          <cell r="L1174"/>
          <cell r="M1174"/>
        </row>
        <row r="1175">
          <cell r="J1175"/>
          <cell r="K1175"/>
          <cell r="L1175"/>
          <cell r="M1175"/>
        </row>
        <row r="1176">
          <cell r="J1176"/>
          <cell r="K1176"/>
          <cell r="L1176"/>
          <cell r="M1176"/>
        </row>
        <row r="1177">
          <cell r="J1177"/>
          <cell r="K1177"/>
          <cell r="L1177"/>
          <cell r="M1177"/>
        </row>
        <row r="1178">
          <cell r="J1178"/>
          <cell r="K1178"/>
          <cell r="L1178"/>
          <cell r="M1178"/>
        </row>
        <row r="1179">
          <cell r="J1179"/>
          <cell r="K1179"/>
          <cell r="L1179"/>
          <cell r="M1179"/>
        </row>
        <row r="1180">
          <cell r="J1180"/>
          <cell r="K1180"/>
          <cell r="L1180"/>
          <cell r="M1180"/>
        </row>
        <row r="1181">
          <cell r="J1181"/>
          <cell r="K1181"/>
          <cell r="L1181"/>
          <cell r="M1181"/>
        </row>
        <row r="1182">
          <cell r="J1182"/>
          <cell r="K1182"/>
          <cell r="L1182"/>
          <cell r="M1182"/>
        </row>
        <row r="1183">
          <cell r="J1183"/>
          <cell r="K1183"/>
          <cell r="L1183"/>
          <cell r="M1183"/>
        </row>
        <row r="1184">
          <cell r="J1184"/>
          <cell r="K1184"/>
          <cell r="L1184"/>
          <cell r="M1184"/>
        </row>
        <row r="1185">
          <cell r="J1185"/>
          <cell r="K1185"/>
          <cell r="L1185"/>
          <cell r="M1185"/>
        </row>
        <row r="1186">
          <cell r="J1186"/>
          <cell r="K1186"/>
          <cell r="L1186"/>
          <cell r="M1186"/>
        </row>
        <row r="1187">
          <cell r="J1187"/>
          <cell r="K1187"/>
          <cell r="L1187"/>
          <cell r="M1187"/>
        </row>
        <row r="1188">
          <cell r="J1188"/>
          <cell r="K1188"/>
          <cell r="L1188"/>
          <cell r="M1188"/>
        </row>
        <row r="1189">
          <cell r="J1189"/>
          <cell r="K1189"/>
          <cell r="L1189"/>
          <cell r="M1189"/>
        </row>
        <row r="1190">
          <cell r="J1190"/>
          <cell r="K1190"/>
          <cell r="L1190"/>
          <cell r="M1190"/>
        </row>
        <row r="1191">
          <cell r="J1191"/>
          <cell r="K1191"/>
          <cell r="L1191"/>
          <cell r="M1191"/>
        </row>
        <row r="1192">
          <cell r="J1192"/>
          <cell r="K1192"/>
          <cell r="L1192"/>
          <cell r="M1192"/>
        </row>
        <row r="1193">
          <cell r="J1193"/>
          <cell r="K1193"/>
          <cell r="L1193"/>
          <cell r="M1193"/>
        </row>
        <row r="1194">
          <cell r="J1194"/>
          <cell r="K1194"/>
          <cell r="L1194"/>
          <cell r="M1194"/>
        </row>
        <row r="1195">
          <cell r="J1195"/>
          <cell r="K1195"/>
          <cell r="L1195"/>
          <cell r="M1195"/>
        </row>
        <row r="1196">
          <cell r="J1196"/>
          <cell r="K1196"/>
          <cell r="L1196"/>
          <cell r="M1196"/>
        </row>
        <row r="1197">
          <cell r="J1197"/>
          <cell r="K1197"/>
          <cell r="L1197"/>
          <cell r="M1197"/>
        </row>
        <row r="1198">
          <cell r="J1198"/>
          <cell r="K1198"/>
          <cell r="L1198"/>
          <cell r="M1198"/>
        </row>
        <row r="1199">
          <cell r="J1199"/>
          <cell r="K1199"/>
          <cell r="L1199"/>
          <cell r="M1199"/>
        </row>
        <row r="1200">
          <cell r="J1200"/>
          <cell r="K1200"/>
          <cell r="L1200"/>
          <cell r="M1200"/>
        </row>
        <row r="1201">
          <cell r="J1201"/>
          <cell r="K1201"/>
          <cell r="L1201"/>
          <cell r="M1201"/>
        </row>
        <row r="1202">
          <cell r="J1202"/>
          <cell r="K1202"/>
          <cell r="L1202"/>
          <cell r="M1202"/>
        </row>
        <row r="1203">
          <cell r="J1203"/>
          <cell r="K1203"/>
          <cell r="L1203"/>
          <cell r="M1203"/>
        </row>
        <row r="1204">
          <cell r="J1204"/>
          <cell r="K1204"/>
          <cell r="L1204"/>
          <cell r="M1204"/>
        </row>
        <row r="1205">
          <cell r="J1205"/>
          <cell r="K1205"/>
          <cell r="L1205"/>
          <cell r="M1205"/>
        </row>
        <row r="1206">
          <cell r="J1206"/>
          <cell r="K1206"/>
          <cell r="L1206"/>
          <cell r="M1206"/>
        </row>
        <row r="1207">
          <cell r="J1207"/>
          <cell r="K1207"/>
          <cell r="L1207"/>
          <cell r="M1207"/>
        </row>
        <row r="1208">
          <cell r="J1208"/>
          <cell r="K1208"/>
          <cell r="L1208"/>
          <cell r="M1208"/>
        </row>
        <row r="1209">
          <cell r="J1209"/>
          <cell r="K1209"/>
          <cell r="L1209"/>
          <cell r="M1209"/>
        </row>
        <row r="1210">
          <cell r="J1210"/>
          <cell r="K1210"/>
          <cell r="L1210"/>
          <cell r="M1210"/>
        </row>
        <row r="1211">
          <cell r="J1211"/>
          <cell r="K1211"/>
          <cell r="L1211"/>
          <cell r="M1211"/>
        </row>
        <row r="1212">
          <cell r="J1212"/>
          <cell r="K1212"/>
          <cell r="L1212"/>
          <cell r="M1212"/>
        </row>
        <row r="1213">
          <cell r="J1213"/>
          <cell r="K1213"/>
          <cell r="L1213"/>
          <cell r="M1213"/>
        </row>
        <row r="1214">
          <cell r="J1214"/>
          <cell r="K1214"/>
          <cell r="L1214"/>
          <cell r="M1214"/>
        </row>
        <row r="1215">
          <cell r="J1215"/>
          <cell r="K1215"/>
          <cell r="L1215"/>
          <cell r="M1215"/>
        </row>
        <row r="1216">
          <cell r="J1216"/>
          <cell r="K1216"/>
          <cell r="L1216"/>
          <cell r="M1216"/>
        </row>
        <row r="1217">
          <cell r="J1217"/>
          <cell r="K1217"/>
          <cell r="L1217"/>
          <cell r="M1217"/>
        </row>
        <row r="1218">
          <cell r="J1218"/>
          <cell r="K1218"/>
          <cell r="L1218"/>
          <cell r="M1218"/>
        </row>
        <row r="1219">
          <cell r="J1219"/>
          <cell r="K1219"/>
          <cell r="L1219"/>
          <cell r="M1219"/>
        </row>
        <row r="1220">
          <cell r="J1220"/>
          <cell r="K1220"/>
          <cell r="L1220"/>
          <cell r="M1220"/>
        </row>
        <row r="1221">
          <cell r="J1221"/>
          <cell r="K1221"/>
          <cell r="L1221"/>
          <cell r="M1221"/>
        </row>
        <row r="1222">
          <cell r="J1222"/>
          <cell r="K1222"/>
          <cell r="L1222"/>
          <cell r="M1222"/>
        </row>
        <row r="1223">
          <cell r="J1223"/>
          <cell r="K1223"/>
          <cell r="L1223"/>
          <cell r="M1223"/>
        </row>
        <row r="1224">
          <cell r="J1224"/>
          <cell r="K1224"/>
          <cell r="L1224"/>
          <cell r="M1224"/>
        </row>
        <row r="1225">
          <cell r="J1225"/>
          <cell r="K1225"/>
          <cell r="L1225"/>
          <cell r="M1225"/>
        </row>
        <row r="1226">
          <cell r="J1226"/>
          <cell r="K1226"/>
          <cell r="L1226"/>
          <cell r="M1226"/>
        </row>
        <row r="1227">
          <cell r="J1227"/>
          <cell r="K1227"/>
          <cell r="L1227"/>
          <cell r="M1227"/>
        </row>
        <row r="1228">
          <cell r="J1228"/>
          <cell r="K1228"/>
          <cell r="L1228"/>
          <cell r="M1228"/>
        </row>
        <row r="1229">
          <cell r="J1229"/>
          <cell r="K1229"/>
          <cell r="L1229"/>
          <cell r="M1229"/>
        </row>
        <row r="1230">
          <cell r="J1230"/>
          <cell r="K1230"/>
          <cell r="L1230"/>
          <cell r="M1230"/>
        </row>
        <row r="1231">
          <cell r="J1231"/>
          <cell r="K1231"/>
          <cell r="L1231"/>
          <cell r="M1231"/>
        </row>
        <row r="1232">
          <cell r="J1232"/>
          <cell r="K1232"/>
          <cell r="L1232"/>
          <cell r="M1232"/>
        </row>
        <row r="1233">
          <cell r="J1233"/>
          <cell r="K1233"/>
          <cell r="L1233"/>
          <cell r="M1233"/>
        </row>
        <row r="1234">
          <cell r="J1234"/>
          <cell r="K1234"/>
          <cell r="L1234"/>
          <cell r="M1234"/>
        </row>
        <row r="1235">
          <cell r="J1235"/>
          <cell r="K1235"/>
          <cell r="L1235"/>
          <cell r="M1235"/>
        </row>
        <row r="1236">
          <cell r="J1236"/>
          <cell r="K1236"/>
          <cell r="L1236"/>
          <cell r="M1236"/>
        </row>
        <row r="1237">
          <cell r="J1237"/>
          <cell r="K1237"/>
          <cell r="L1237"/>
          <cell r="M1237"/>
        </row>
        <row r="1238">
          <cell r="J1238"/>
          <cell r="K1238"/>
          <cell r="L1238"/>
          <cell r="M1238"/>
        </row>
        <row r="1239">
          <cell r="J1239"/>
          <cell r="K1239"/>
          <cell r="L1239"/>
          <cell r="M1239"/>
        </row>
        <row r="1240">
          <cell r="J1240"/>
          <cell r="K1240"/>
          <cell r="L1240"/>
          <cell r="M1240"/>
        </row>
        <row r="1241">
          <cell r="J1241"/>
          <cell r="K1241"/>
          <cell r="L1241"/>
          <cell r="M1241"/>
        </row>
        <row r="1242">
          <cell r="J1242"/>
          <cell r="K1242"/>
          <cell r="L1242"/>
          <cell r="M1242"/>
        </row>
        <row r="1243">
          <cell r="J1243"/>
          <cell r="K1243"/>
          <cell r="L1243"/>
          <cell r="M1243"/>
        </row>
        <row r="1244">
          <cell r="J1244"/>
          <cell r="K1244"/>
          <cell r="L1244"/>
          <cell r="M1244"/>
        </row>
        <row r="1245">
          <cell r="J1245"/>
          <cell r="K1245"/>
          <cell r="L1245"/>
          <cell r="M1245"/>
        </row>
        <row r="1246">
          <cell r="J1246"/>
          <cell r="K1246"/>
          <cell r="L1246"/>
          <cell r="M1246"/>
        </row>
        <row r="1247">
          <cell r="J1247"/>
          <cell r="K1247"/>
          <cell r="L1247"/>
          <cell r="M1247"/>
        </row>
        <row r="1248">
          <cell r="J1248"/>
          <cell r="K1248"/>
          <cell r="L1248"/>
          <cell r="M1248"/>
        </row>
        <row r="1249">
          <cell r="J1249"/>
          <cell r="K1249"/>
          <cell r="L1249"/>
          <cell r="M1249"/>
        </row>
        <row r="1250">
          <cell r="J1250"/>
          <cell r="K1250"/>
          <cell r="L1250"/>
          <cell r="M1250"/>
        </row>
        <row r="1251">
          <cell r="J1251"/>
          <cell r="K1251"/>
          <cell r="L1251"/>
          <cell r="M1251"/>
        </row>
        <row r="1252">
          <cell r="J1252"/>
          <cell r="K1252"/>
          <cell r="L1252"/>
          <cell r="M1252"/>
        </row>
        <row r="1253">
          <cell r="J1253"/>
          <cell r="K1253"/>
          <cell r="L1253"/>
          <cell r="M1253"/>
        </row>
        <row r="1254">
          <cell r="J1254"/>
          <cell r="K1254"/>
          <cell r="L1254"/>
          <cell r="M1254"/>
        </row>
        <row r="1255">
          <cell r="J1255"/>
          <cell r="K1255"/>
          <cell r="L1255"/>
          <cell r="M1255"/>
        </row>
        <row r="1256">
          <cell r="J1256"/>
          <cell r="K1256"/>
          <cell r="L1256"/>
          <cell r="M1256"/>
        </row>
        <row r="1257">
          <cell r="J1257"/>
          <cell r="K1257"/>
          <cell r="L1257"/>
          <cell r="M1257"/>
        </row>
        <row r="1258">
          <cell r="J1258"/>
          <cell r="K1258"/>
          <cell r="L1258"/>
          <cell r="M1258"/>
        </row>
        <row r="1259">
          <cell r="J1259"/>
          <cell r="K1259"/>
          <cell r="L1259"/>
          <cell r="M1259"/>
        </row>
        <row r="1260">
          <cell r="J1260"/>
          <cell r="K1260"/>
          <cell r="L1260"/>
          <cell r="M1260"/>
        </row>
        <row r="1261">
          <cell r="J1261"/>
          <cell r="K1261"/>
          <cell r="L1261"/>
          <cell r="M1261"/>
        </row>
        <row r="1262">
          <cell r="J1262"/>
          <cell r="K1262"/>
          <cell r="L1262"/>
          <cell r="M1262"/>
        </row>
        <row r="1263">
          <cell r="J1263"/>
          <cell r="K1263"/>
          <cell r="L1263"/>
          <cell r="M1263"/>
        </row>
        <row r="1264">
          <cell r="J1264"/>
          <cell r="K1264"/>
          <cell r="L1264"/>
          <cell r="M1264"/>
        </row>
        <row r="1265">
          <cell r="J1265"/>
          <cell r="K1265"/>
          <cell r="L1265"/>
          <cell r="M1265"/>
        </row>
        <row r="1266">
          <cell r="J1266"/>
          <cell r="K1266"/>
          <cell r="L1266"/>
          <cell r="M1266"/>
        </row>
        <row r="1267">
          <cell r="J1267"/>
          <cell r="K1267"/>
          <cell r="L1267"/>
          <cell r="M1267"/>
        </row>
        <row r="1268">
          <cell r="J1268"/>
          <cell r="K1268"/>
          <cell r="L1268"/>
          <cell r="M1268"/>
        </row>
        <row r="1269">
          <cell r="J1269"/>
          <cell r="K1269"/>
          <cell r="L1269"/>
          <cell r="M1269"/>
        </row>
        <row r="1270">
          <cell r="J1270"/>
          <cell r="K1270"/>
          <cell r="L1270"/>
          <cell r="M1270"/>
        </row>
        <row r="1271">
          <cell r="J1271"/>
          <cell r="K1271"/>
          <cell r="L1271"/>
          <cell r="M1271"/>
        </row>
        <row r="1272">
          <cell r="J1272"/>
          <cell r="K1272"/>
          <cell r="L1272"/>
          <cell r="M1272"/>
        </row>
        <row r="1273">
          <cell r="J1273"/>
          <cell r="K1273"/>
          <cell r="L1273"/>
          <cell r="M1273"/>
        </row>
        <row r="1274">
          <cell r="J1274"/>
          <cell r="K1274"/>
          <cell r="L1274"/>
          <cell r="M1274"/>
        </row>
        <row r="1275">
          <cell r="J1275"/>
          <cell r="K1275"/>
          <cell r="L1275"/>
          <cell r="M1275"/>
        </row>
        <row r="1276">
          <cell r="J1276"/>
          <cell r="K1276"/>
          <cell r="L1276"/>
          <cell r="M1276"/>
        </row>
        <row r="1277">
          <cell r="J1277"/>
          <cell r="K1277"/>
          <cell r="L1277"/>
          <cell r="M1277"/>
        </row>
        <row r="1278">
          <cell r="J1278"/>
          <cell r="K1278"/>
          <cell r="L1278"/>
          <cell r="M1278"/>
        </row>
        <row r="1279">
          <cell r="J1279"/>
          <cell r="K1279"/>
          <cell r="L1279"/>
          <cell r="M1279"/>
        </row>
        <row r="1280">
          <cell r="J1280"/>
          <cell r="K1280"/>
          <cell r="L1280"/>
          <cell r="M1280"/>
        </row>
        <row r="1281">
          <cell r="J1281"/>
          <cell r="K1281"/>
          <cell r="L1281"/>
          <cell r="M1281"/>
        </row>
        <row r="1282">
          <cell r="J1282"/>
          <cell r="K1282"/>
          <cell r="L1282"/>
          <cell r="M1282"/>
        </row>
        <row r="1283">
          <cell r="J1283"/>
          <cell r="K1283"/>
          <cell r="L1283"/>
          <cell r="M1283"/>
        </row>
        <row r="1284">
          <cell r="J1284"/>
          <cell r="K1284"/>
          <cell r="L1284"/>
          <cell r="M1284"/>
        </row>
        <row r="1285">
          <cell r="J1285"/>
          <cell r="K1285"/>
          <cell r="L1285"/>
          <cell r="M1285"/>
        </row>
        <row r="1286">
          <cell r="J1286"/>
          <cell r="K1286"/>
          <cell r="L1286"/>
          <cell r="M1286"/>
        </row>
        <row r="1287">
          <cell r="J1287"/>
          <cell r="K1287"/>
          <cell r="L1287"/>
          <cell r="M1287"/>
        </row>
        <row r="1288">
          <cell r="J1288"/>
          <cell r="K1288"/>
          <cell r="L1288"/>
          <cell r="M1288"/>
        </row>
        <row r="1289">
          <cell r="J1289"/>
          <cell r="K1289"/>
          <cell r="L1289"/>
          <cell r="M1289"/>
        </row>
        <row r="1290">
          <cell r="J1290"/>
          <cell r="K1290"/>
          <cell r="L1290"/>
          <cell r="M1290"/>
        </row>
        <row r="1291">
          <cell r="J1291"/>
          <cell r="K1291"/>
          <cell r="L1291"/>
          <cell r="M1291"/>
        </row>
        <row r="1292">
          <cell r="J1292"/>
          <cell r="K1292"/>
          <cell r="L1292"/>
          <cell r="M1292"/>
        </row>
        <row r="1293">
          <cell r="J1293"/>
          <cell r="K1293"/>
          <cell r="L1293"/>
          <cell r="M1293"/>
        </row>
        <row r="1294">
          <cell r="J1294"/>
          <cell r="K1294"/>
          <cell r="L1294"/>
          <cell r="M1294"/>
        </row>
        <row r="1295">
          <cell r="J1295"/>
          <cell r="K1295"/>
          <cell r="L1295"/>
          <cell r="M1295"/>
        </row>
        <row r="1296">
          <cell r="J1296"/>
          <cell r="K1296"/>
          <cell r="L1296"/>
          <cell r="M1296"/>
        </row>
        <row r="1297">
          <cell r="J1297"/>
          <cell r="K1297"/>
          <cell r="L1297"/>
          <cell r="M1297"/>
        </row>
        <row r="1298">
          <cell r="J1298"/>
          <cell r="K1298"/>
          <cell r="L1298"/>
          <cell r="M1298"/>
        </row>
        <row r="1299">
          <cell r="J1299"/>
          <cell r="K1299"/>
          <cell r="L1299"/>
          <cell r="M1299"/>
        </row>
        <row r="1300">
          <cell r="J1300"/>
          <cell r="K1300"/>
          <cell r="L1300"/>
          <cell r="M1300"/>
        </row>
        <row r="1301">
          <cell r="J1301"/>
          <cell r="K1301"/>
          <cell r="L1301"/>
          <cell r="M1301"/>
        </row>
        <row r="1302">
          <cell r="J1302"/>
          <cell r="K1302"/>
          <cell r="L1302"/>
          <cell r="M1302"/>
        </row>
        <row r="1303">
          <cell r="J1303"/>
          <cell r="K1303"/>
          <cell r="L1303"/>
          <cell r="M1303"/>
        </row>
        <row r="1304">
          <cell r="J1304"/>
          <cell r="K1304"/>
          <cell r="L1304"/>
          <cell r="M1304"/>
        </row>
        <row r="1305">
          <cell r="J1305"/>
          <cell r="K1305"/>
          <cell r="L1305"/>
          <cell r="M1305"/>
        </row>
        <row r="1306">
          <cell r="J1306"/>
          <cell r="K1306"/>
          <cell r="L1306"/>
          <cell r="M1306"/>
        </row>
        <row r="1307">
          <cell r="J1307"/>
          <cell r="K1307"/>
          <cell r="L1307"/>
          <cell r="M1307"/>
        </row>
        <row r="1308">
          <cell r="J1308"/>
          <cell r="K1308"/>
          <cell r="L1308"/>
          <cell r="M1308"/>
        </row>
        <row r="1309">
          <cell r="J1309"/>
          <cell r="K1309"/>
          <cell r="L1309"/>
          <cell r="M1309"/>
        </row>
        <row r="1310">
          <cell r="J1310"/>
          <cell r="K1310"/>
          <cell r="L1310"/>
          <cell r="M1310"/>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ladie"/>
      <sheetName val="AT"/>
      <sheetName val="Famille"/>
      <sheetName val="Vieillesse"/>
      <sheetName val="RCO"/>
      <sheetName val="IJ AMEXA"/>
      <sheetName val="Hypotheses"/>
      <sheetName val="recettes"/>
      <sheetName val="compens"/>
      <sheetName val="cot prev gestion ATEXA2018"/>
      <sheetName val="Contribution RG"/>
      <sheetName val="Soldes Tech Gest"/>
      <sheetName val="Charges Interet"/>
      <sheetName val="Synthese"/>
      <sheetName val="Commentaires"/>
    </sheetNames>
    <sheetDataSet>
      <sheetData sheetId="0">
        <row r="6">
          <cell r="H6">
            <v>8708.8896153600017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FECTIFS ok"/>
      <sheetName val="TableauxNote ok"/>
      <sheetName val="Feuil1"/>
      <sheetName val="TEST "/>
      <sheetName val="Détail CHG PDT AV ok"/>
      <sheetName val="RESULTAT NET OK"/>
      <sheetName val="RETRAITE"/>
      <sheetName val="TCDC NSA (Charges)"/>
      <sheetName val="CHARGES_PRODUITS"/>
      <sheetName val="Prest._cotisa."/>
      <sheetName val="SOLDES"/>
      <sheetName val="Assiette brute de cotisations"/>
    </sheetNames>
    <sheetDataSet>
      <sheetData sheetId="0" refreshError="1"/>
      <sheetData sheetId="1">
        <row r="57">
          <cell r="C57">
            <v>13955.421389370002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ENTAIRES"/>
      <sheetName val="Famille NSA - 1"/>
      <sheetName val="Famille NSA - 2"/>
      <sheetName val="Famille NSA - 3"/>
      <sheetName val="Famille NSA - 4"/>
      <sheetName val="Chiffrages des mesures 2024"/>
    </sheetNames>
    <sheetDataSet>
      <sheetData sheetId="0"/>
      <sheetData sheetId="1">
        <row r="11">
          <cell r="B11">
            <v>75110</v>
          </cell>
        </row>
      </sheetData>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ENTAIRES"/>
      <sheetName val="Famille NSA - 1"/>
      <sheetName val="Famille NSA - 2"/>
      <sheetName val="Famille NSA - 3"/>
      <sheetName val="Famille NSA - 4"/>
      <sheetName val="Chiffrages des mesures 2025"/>
      <sheetName val="HypothesesDemo"/>
    </sheetNames>
    <sheetDataSet>
      <sheetData sheetId="0"/>
      <sheetData sheetId="1">
        <row r="11">
          <cell r="B11">
            <v>74127</v>
          </cell>
          <cell r="C11">
            <v>73718</v>
          </cell>
          <cell r="D11">
            <v>73030</v>
          </cell>
          <cell r="E11">
            <v>72488</v>
          </cell>
          <cell r="F11">
            <v>71950</v>
          </cell>
          <cell r="G11">
            <v>71370</v>
          </cell>
          <cell r="H11">
            <v>70825</v>
          </cell>
        </row>
      </sheetData>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fectifs"/>
    </sheetNames>
    <sheetDataSet>
      <sheetData sheetId="0">
        <row r="8">
          <cell r="P8">
            <v>654458</v>
          </cell>
          <cell r="R8">
            <v>643891</v>
          </cell>
          <cell r="T8">
            <v>642936</v>
          </cell>
          <cell r="V8">
            <v>632406.97930249351</v>
          </cell>
          <cell r="X8">
            <v>622962.50189875823</v>
          </cell>
          <cell r="Z8">
            <v>614470.63062281313</v>
          </cell>
          <cell r="AB8">
            <v>603455.02603164618</v>
          </cell>
          <cell r="AD8">
            <v>592747.83785987564</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fectifs"/>
    </sheetNames>
    <sheetDataSet>
      <sheetData sheetId="0">
        <row r="21">
          <cell r="J21">
            <v>12882</v>
          </cell>
          <cell r="L21">
            <v>12773.47051461839</v>
          </cell>
          <cell r="N21">
            <v>12532.94352587387</v>
          </cell>
          <cell r="P21">
            <v>12343.26608283665</v>
          </cell>
          <cell r="R21">
            <v>12200.883631968891</v>
          </cell>
          <cell r="T21">
            <v>12100.15996882641</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ENTAIRES"/>
      <sheetName val="COT NSA - 1"/>
      <sheetName val="COT NSA - 2"/>
      <sheetName val="COT NSA - 3"/>
      <sheetName val="COT NSA - 4"/>
      <sheetName val="COT NSA - 5"/>
      <sheetName val="COT NSA - CSG"/>
      <sheetName val="Chiffrages des mesures 2023"/>
    </sheetNames>
    <sheetDataSet>
      <sheetData sheetId="0"/>
      <sheetData sheetId="1">
        <row r="8">
          <cell r="B8">
            <v>425857</v>
          </cell>
        </row>
        <row r="9">
          <cell r="B9">
            <v>20060</v>
          </cell>
        </row>
        <row r="10">
          <cell r="B10">
            <v>2804</v>
          </cell>
        </row>
      </sheetData>
      <sheetData sheetId="2"/>
      <sheetData sheetId="3"/>
      <sheetData sheetId="4"/>
      <sheetData sheetId="5"/>
      <sheetData sheetId="6"/>
      <sheetData sheetId="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ENTAIRES"/>
      <sheetName val="COT NSA - 1"/>
      <sheetName val="COT NSA - 2"/>
      <sheetName val="COT NSA - 3"/>
      <sheetName val="COT NSA - 4"/>
      <sheetName val="COT NSA - 5"/>
      <sheetName val="COT NSA - CSG"/>
      <sheetName val="Chiffrages des mesures 2024"/>
    </sheetNames>
    <sheetDataSet>
      <sheetData sheetId="0" refreshError="1"/>
      <sheetData sheetId="1">
        <row r="8">
          <cell r="B8">
            <v>421270</v>
          </cell>
        </row>
        <row r="9">
          <cell r="B9">
            <v>18175</v>
          </cell>
        </row>
        <row r="10">
          <cell r="B10">
            <v>2660</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ENTAIRES"/>
      <sheetName val="COT NSA - 1"/>
      <sheetName val="COT NSA - 2"/>
      <sheetName val="COT NSA - 3"/>
      <sheetName val="COT NSA - 4"/>
      <sheetName val="COT NSA - 5"/>
      <sheetName val="COT NSA - CSG"/>
      <sheetName val="Chiffrages des mesures 2025"/>
    </sheetNames>
    <sheetDataSet>
      <sheetData sheetId="0" refreshError="1"/>
      <sheetData sheetId="1">
        <row r="8">
          <cell r="B8">
            <v>412766</v>
          </cell>
          <cell r="C8">
            <v>405873</v>
          </cell>
          <cell r="D8">
            <v>400084</v>
          </cell>
          <cell r="E8">
            <v>395025</v>
          </cell>
          <cell r="F8">
            <v>390727</v>
          </cell>
          <cell r="G8">
            <v>386750</v>
          </cell>
        </row>
        <row r="9">
          <cell r="B9">
            <v>16286</v>
          </cell>
          <cell r="C9">
            <v>15129</v>
          </cell>
          <cell r="D9">
            <v>14029</v>
          </cell>
          <cell r="E9">
            <v>12978</v>
          </cell>
          <cell r="F9">
            <v>11990</v>
          </cell>
          <cell r="G9">
            <v>11271</v>
          </cell>
        </row>
        <row r="10">
          <cell r="B10">
            <v>2630</v>
          </cell>
          <cell r="C10">
            <v>2583</v>
          </cell>
          <cell r="D10">
            <v>2538</v>
          </cell>
          <cell r="E10">
            <v>2490</v>
          </cell>
          <cell r="F10">
            <v>2443</v>
          </cell>
          <cell r="G10">
            <v>2400</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égende prévisions DCF"/>
      <sheetName val="Maladie"/>
      <sheetName val="AT_ANC"/>
      <sheetName val="AT"/>
      <sheetName val="Feuil1"/>
      <sheetName val="AT_ANC2"/>
      <sheetName val="AT_ANC "/>
      <sheetName val="Famille"/>
      <sheetName val="Vieillesse"/>
      <sheetName val="IJ AMEXA"/>
      <sheetName val="RCO"/>
      <sheetName val="Hypotheses"/>
      <sheetName val="cot prev gestion ATEXA2024"/>
      <sheetName val="cot prev gestion ATEXA2023"/>
      <sheetName val="cot prev gestion ATEXA2022"/>
      <sheetName val="recettes"/>
      <sheetName val="compens"/>
      <sheetName val="cot prev gestion ATEXA2021"/>
      <sheetName val="cot prev gestion ATEXA2020"/>
      <sheetName val="Contribution RG"/>
      <sheetName val="Soldes Tech Gest"/>
      <sheetName val="Charges Interet"/>
      <sheetName val="Synthese"/>
      <sheetName val="Commentaires"/>
    </sheetNames>
    <sheetDataSet>
      <sheetData sheetId="0"/>
      <sheetData sheetId="1">
        <row r="6">
          <cell r="H6">
            <v>7077.4359834700008</v>
          </cell>
          <cell r="I6">
            <v>6633.8170749399997</v>
          </cell>
          <cell r="R6">
            <v>6886.0055551383994</v>
          </cell>
          <cell r="W6">
            <v>6966.3935310310226</v>
          </cell>
          <cell r="AB6">
            <v>7091.0649131658529</v>
          </cell>
          <cell r="AG6">
            <v>7231.1087397095289</v>
          </cell>
          <cell r="AL6">
            <v>7412.3040485252504</v>
          </cell>
        </row>
        <row r="10">
          <cell r="G10">
            <v>6083.4483174000006</v>
          </cell>
          <cell r="H10">
            <v>6141.0287953800007</v>
          </cell>
          <cell r="I10">
            <v>5724.0251893599998</v>
          </cell>
          <cell r="R10">
            <v>5999.9702009427256</v>
          </cell>
          <cell r="W10">
            <v>6094.9402933709134</v>
          </cell>
          <cell r="AB10">
            <v>6234.2701182257479</v>
          </cell>
          <cell r="AG10">
            <v>6368.3825582560412</v>
          </cell>
          <cell r="AL10">
            <v>6536.2078560287982</v>
          </cell>
        </row>
        <row r="70">
          <cell r="G70">
            <v>484.39312775999997</v>
          </cell>
          <cell r="H70">
            <v>327.83553071</v>
          </cell>
          <cell r="I70">
            <v>319.29360525999999</v>
          </cell>
          <cell r="R70">
            <v>306.65894353175179</v>
          </cell>
          <cell r="W70">
            <v>312.4242752798321</v>
          </cell>
          <cell r="AB70">
            <v>321.07166551023602</v>
          </cell>
          <cell r="AG70">
            <v>329.96971548817356</v>
          </cell>
          <cell r="AL70">
            <v>339.12580891547123</v>
          </cell>
        </row>
        <row r="90">
          <cell r="G90">
            <v>17.214153500000002</v>
          </cell>
          <cell r="H90">
            <v>16.80110998</v>
          </cell>
          <cell r="I90">
            <v>18.08332867</v>
          </cell>
          <cell r="R90">
            <v>18.874833699637435</v>
          </cell>
          <cell r="W90">
            <v>18.181236109376961</v>
          </cell>
          <cell r="AB90">
            <v>16.416201858853832</v>
          </cell>
          <cell r="AG90">
            <v>15.934863021486393</v>
          </cell>
          <cell r="AL90">
            <v>15.854822117029158</v>
          </cell>
        </row>
        <row r="103">
          <cell r="G103">
            <v>428.84193866000004</v>
          </cell>
          <cell r="H103">
            <v>404.78581773000002</v>
          </cell>
          <cell r="I103">
            <v>391.65207237999999</v>
          </cell>
          <cell r="R103">
            <v>379.96842292684158</v>
          </cell>
          <cell r="W103">
            <v>358.68294398816158</v>
          </cell>
          <cell r="AB103">
            <v>335.44788802146911</v>
          </cell>
          <cell r="AG103">
            <v>331.20142360380254</v>
          </cell>
          <cell r="AL103">
            <v>335.49229175367776</v>
          </cell>
        </row>
        <row r="128">
          <cell r="G128">
            <v>0.22656298999999999</v>
          </cell>
          <cell r="H128">
            <v>0.95177489999999998</v>
          </cell>
          <cell r="I128">
            <v>0.48969742999999999</v>
          </cell>
          <cell r="R128">
            <v>0.48010158163802197</v>
          </cell>
          <cell r="W128">
            <v>0.48202655494798807</v>
          </cell>
          <cell r="AB128">
            <v>0.48421490522291871</v>
          </cell>
          <cell r="AG128">
            <v>0.48669014702806657</v>
          </cell>
          <cell r="AL128">
            <v>0.48978051727490168</v>
          </cell>
        </row>
        <row r="134">
          <cell r="G134">
            <v>189.49664781999999</v>
          </cell>
          <cell r="H134">
            <v>186.03295477</v>
          </cell>
          <cell r="I134">
            <v>180.27318184000001</v>
          </cell>
          <cell r="R134">
            <v>180.05305245580405</v>
          </cell>
          <cell r="W134">
            <v>181.68275572779095</v>
          </cell>
          <cell r="AB134">
            <v>183.37482464432313</v>
          </cell>
          <cell r="AG134">
            <v>185.13348919299852</v>
          </cell>
          <cell r="AL134">
            <v>185.13348919299852</v>
          </cell>
        </row>
        <row r="143">
          <cell r="G143"/>
          <cell r="H143"/>
          <cell r="I143"/>
          <cell r="R143"/>
          <cell r="W143"/>
          <cell r="AB143"/>
          <cell r="AG143"/>
          <cell r="AL143"/>
        </row>
        <row r="151">
          <cell r="H151">
            <v>7077.4359134700007</v>
          </cell>
          <cell r="I151">
            <v>6633.8170749399997</v>
          </cell>
          <cell r="R151">
            <v>6886.0055551383984</v>
          </cell>
          <cell r="W151">
            <v>6966.3935310310217</v>
          </cell>
          <cell r="AB151">
            <v>7091.0649131658529</v>
          </cell>
          <cell r="AG151">
            <v>7231.1087397095289</v>
          </cell>
          <cell r="AL151">
            <v>7412.3040485252495</v>
          </cell>
        </row>
        <row r="156">
          <cell r="H156">
            <v>572.34634403999996</v>
          </cell>
          <cell r="I156">
            <v>585.78296187000001</v>
          </cell>
          <cell r="R156">
            <v>633.99886502403888</v>
          </cell>
          <cell r="W156">
            <v>634.09322696171887</v>
          </cell>
          <cell r="AB156">
            <v>526.64288155459337</v>
          </cell>
          <cell r="AG156">
            <v>517.73476620127508</v>
          </cell>
          <cell r="AL156">
            <v>521.92822093760481</v>
          </cell>
        </row>
        <row r="174">
          <cell r="H174">
            <v>15.07560353</v>
          </cell>
          <cell r="I174">
            <v>15.42846988</v>
          </cell>
          <cell r="R174">
            <v>16.820043433550001</v>
          </cell>
          <cell r="W174">
            <v>16.7616153922203</v>
          </cell>
          <cell r="AB174">
            <v>16.703086180595989</v>
          </cell>
          <cell r="AG174">
            <v>16.659750690731926</v>
          </cell>
          <cell r="AL174">
            <v>16.613420882687212</v>
          </cell>
        </row>
        <row r="185">
          <cell r="H185">
            <v>508.80796943000001</v>
          </cell>
          <cell r="I185">
            <v>533.56252504999998</v>
          </cell>
          <cell r="R185">
            <v>531.88308332564998</v>
          </cell>
          <cell r="W185">
            <v>272.90623799338448</v>
          </cell>
          <cell r="AB185">
            <v>363.80715613099369</v>
          </cell>
          <cell r="AG185">
            <v>358.91457713474932</v>
          </cell>
          <cell r="AL185">
            <v>358.91457713474932</v>
          </cell>
        </row>
        <row r="192">
          <cell r="H192">
            <v>1512.9845784300001</v>
          </cell>
          <cell r="I192">
            <v>1515.1245476500001</v>
          </cell>
          <cell r="R192">
            <v>1887.5152329181001</v>
          </cell>
          <cell r="W192">
            <v>2059.678758</v>
          </cell>
          <cell r="AB192">
            <v>2080.1757065882739</v>
          </cell>
          <cell r="AG192">
            <v>2107.8444595818119</v>
          </cell>
          <cell r="AL192">
            <v>2144.7317376244932</v>
          </cell>
        </row>
        <row r="213">
          <cell r="H213">
            <v>3963.1403612499998</v>
          </cell>
          <cell r="I213">
            <v>3501.7900372899999</v>
          </cell>
          <cell r="R213">
            <v>3327.3224406655472</v>
          </cell>
          <cell r="W213">
            <v>3487.3685528571959</v>
          </cell>
          <cell r="AB213">
            <v>3607.4594999535539</v>
          </cell>
          <cell r="AG213">
            <v>3732.1898331343082</v>
          </cell>
          <cell r="AL213">
            <v>3846.2824602273381</v>
          </cell>
        </row>
        <row r="239">
          <cell r="H239">
            <v>301.08442805999999</v>
          </cell>
          <cell r="I239">
            <v>271.87228413000003</v>
          </cell>
          <cell r="R239">
            <v>259.58603338</v>
          </cell>
          <cell r="W239">
            <v>265.35122298993809</v>
          </cell>
          <cell r="AB239">
            <v>269.45020444466314</v>
          </cell>
          <cell r="AG239">
            <v>276.47751382167928</v>
          </cell>
          <cell r="AL239">
            <v>283.50211666593253</v>
          </cell>
        </row>
      </sheetData>
      <sheetData sheetId="2"/>
      <sheetData sheetId="3">
        <row r="6">
          <cell r="H6">
            <v>477.64435893999996</v>
          </cell>
          <cell r="I6">
            <v>533.48982902</v>
          </cell>
          <cell r="R6">
            <v>472.52325541995708</v>
          </cell>
          <cell r="W6">
            <v>490.18268378469963</v>
          </cell>
          <cell r="AB6">
            <v>472.95666853210525</v>
          </cell>
          <cell r="AG6">
            <v>482.07277940794017</v>
          </cell>
          <cell r="AL6">
            <v>492.30424594839263</v>
          </cell>
        </row>
        <row r="10">
          <cell r="G10">
            <v>133.93270525</v>
          </cell>
          <cell r="H10">
            <v>139.57598433999999</v>
          </cell>
          <cell r="I10">
            <v>131.08713883000004</v>
          </cell>
          <cell r="R10">
            <v>133.37423997588473</v>
          </cell>
          <cell r="W10">
            <v>135.3534041582744</v>
          </cell>
          <cell r="AB10">
            <v>137.33697839103414</v>
          </cell>
          <cell r="AG10">
            <v>139.33833171186461</v>
          </cell>
          <cell r="AL10">
            <v>141.35673556095614</v>
          </cell>
        </row>
        <row r="35">
          <cell r="G35">
            <v>5.83903588</v>
          </cell>
          <cell r="H35">
            <v>5.1676696599999996</v>
          </cell>
          <cell r="I35">
            <v>5.3776614800000004</v>
          </cell>
          <cell r="R35">
            <v>5.6120026758219401</v>
          </cell>
          <cell r="W35">
            <v>5.8444001416438818</v>
          </cell>
          <cell r="AB35">
            <v>6.0767976074658216</v>
          </cell>
          <cell r="AG35">
            <v>6.3091950732877615</v>
          </cell>
          <cell r="AL35">
            <v>6.5415925391097023</v>
          </cell>
        </row>
        <row r="41">
          <cell r="G41">
            <v>1.6620202999999998</v>
          </cell>
          <cell r="H41">
            <v>1.9571589900000002</v>
          </cell>
          <cell r="I41">
            <v>2.5784388499999999</v>
          </cell>
          <cell r="R41">
            <v>2.4616690111884703</v>
          </cell>
          <cell r="W41">
            <v>2.4260372675482551</v>
          </cell>
          <cell r="AB41">
            <v>2.3945913612201957</v>
          </cell>
          <cell r="AG41">
            <v>2.3676853837754739</v>
          </cell>
          <cell r="AL41">
            <v>2.3433551451238968</v>
          </cell>
        </row>
        <row r="51">
          <cell r="G51">
            <v>142.63413867</v>
          </cell>
          <cell r="H51">
            <v>227.13986542000001</v>
          </cell>
          <cell r="I51">
            <v>255.88897725000001</v>
          </cell>
          <cell r="R51">
            <v>196.11202214091134</v>
          </cell>
          <cell r="W51">
            <v>210.897414271527</v>
          </cell>
          <cell r="AB51">
            <v>190.82520835925726</v>
          </cell>
          <cell r="AG51">
            <v>196.70994498599703</v>
          </cell>
          <cell r="AL51">
            <v>203.69766030306957</v>
          </cell>
        </row>
        <row r="72">
          <cell r="G72">
            <v>4.5950734900000008</v>
          </cell>
          <cell r="H72">
            <v>2.7613311999999999</v>
          </cell>
          <cell r="I72">
            <v>3.60226165</v>
          </cell>
          <cell r="R72">
            <v>2.714277567395305</v>
          </cell>
          <cell r="W72">
            <v>2.5626446965430305</v>
          </cell>
          <cell r="AB72">
            <v>2.2910626362906661</v>
          </cell>
          <cell r="AG72">
            <v>2.2915200810315857</v>
          </cell>
          <cell r="AL72">
            <v>2.185913223188118</v>
          </cell>
        </row>
        <row r="76">
          <cell r="G76">
            <v>133.67912658</v>
          </cell>
          <cell r="H76">
            <v>101.04234933000001</v>
          </cell>
          <cell r="I76">
            <v>134.95535096</v>
          </cell>
          <cell r="R76">
            <v>132.24904404875534</v>
          </cell>
          <cell r="W76">
            <v>133.09878324916312</v>
          </cell>
          <cell r="AB76">
            <v>134.03203017683711</v>
          </cell>
          <cell r="AG76">
            <v>135.05610217198372</v>
          </cell>
          <cell r="AL76">
            <v>136.17898917694521</v>
          </cell>
        </row>
        <row r="82">
          <cell r="G82">
            <v>0</v>
          </cell>
          <cell r="H82">
            <v>0</v>
          </cell>
          <cell r="I82">
            <v>0</v>
          </cell>
          <cell r="R82"/>
          <cell r="W82"/>
          <cell r="AB82"/>
          <cell r="AG82"/>
          <cell r="AL82"/>
        </row>
        <row r="92">
          <cell r="H92">
            <v>427.02981453999996</v>
          </cell>
          <cell r="I92">
            <v>482.64738179000005</v>
          </cell>
          <cell r="R92">
            <v>461.69882210876511</v>
          </cell>
          <cell r="W92">
            <v>448.10803862763964</v>
          </cell>
          <cell r="AB92">
            <v>434.75916853615144</v>
          </cell>
          <cell r="AG92">
            <v>428.06105564297383</v>
          </cell>
          <cell r="AL92">
            <v>419.84314670058416</v>
          </cell>
        </row>
        <row r="97">
          <cell r="H97">
            <v>209.9534434</v>
          </cell>
          <cell r="I97">
            <v>221.56093540999998</v>
          </cell>
          <cell r="R97">
            <v>216.32840228011088</v>
          </cell>
          <cell r="W97">
            <v>213.42972976152308</v>
          </cell>
          <cell r="AB97">
            <v>210.73151706782323</v>
          </cell>
          <cell r="AG97">
            <v>208.12651793297226</v>
          </cell>
          <cell r="AL97">
            <v>206.1896138605598</v>
          </cell>
        </row>
        <row r="119">
          <cell r="H119">
            <v>4.3387477600000004</v>
          </cell>
          <cell r="I119">
            <v>4.2481270799999997</v>
          </cell>
          <cell r="R119">
            <v>4.1328051405905892</v>
          </cell>
          <cell r="W119">
            <v>4.0335498231511364</v>
          </cell>
          <cell r="AB119">
            <v>3.930365589756696</v>
          </cell>
          <cell r="AG119">
            <v>3.8328965577052765</v>
          </cell>
          <cell r="AL119">
            <v>3.7363449961756876</v>
          </cell>
        </row>
        <row r="132">
          <cell r="H132">
            <v>56.163706150000003</v>
          </cell>
          <cell r="I132">
            <v>60.039349620000003</v>
          </cell>
          <cell r="R132">
            <v>65.065388255489239</v>
          </cell>
          <cell r="W132">
            <v>68.950260087055753</v>
          </cell>
          <cell r="AB132">
            <v>72.947540951636825</v>
          </cell>
          <cell r="AG132">
            <v>77.260734533559798</v>
          </cell>
          <cell r="AL132">
            <v>80.221319744747504</v>
          </cell>
        </row>
      </sheetData>
      <sheetData sheetId="4"/>
      <sheetData sheetId="5"/>
      <sheetData sheetId="6"/>
      <sheetData sheetId="7">
        <row r="6">
          <cell r="H6">
            <v>690.39751589000002</v>
          </cell>
          <cell r="I6">
            <v>577.71216615999992</v>
          </cell>
          <cell r="R6">
            <v>551.34385770138761</v>
          </cell>
          <cell r="W6">
            <v>550.33336627490473</v>
          </cell>
          <cell r="AB6">
            <v>550.93357762611015</v>
          </cell>
          <cell r="AG6">
            <v>556.35266952423785</v>
          </cell>
          <cell r="AL6">
            <v>562.92018403592886</v>
          </cell>
        </row>
        <row r="10">
          <cell r="G10">
            <v>503.27378791000001</v>
          </cell>
          <cell r="H10">
            <v>532.73861280999995</v>
          </cell>
          <cell r="I10">
            <v>422.17713388999994</v>
          </cell>
          <cell r="R10">
            <v>409.3431798892762</v>
          </cell>
          <cell r="W10">
            <v>414.06588497520738</v>
          </cell>
          <cell r="AB10">
            <v>420.55238672671516</v>
          </cell>
          <cell r="AG10">
            <v>427.50479355815702</v>
          </cell>
          <cell r="AL10">
            <v>434.1490513548984</v>
          </cell>
        </row>
        <row r="51">
          <cell r="G51">
            <v>0.26440946999999998</v>
          </cell>
          <cell r="H51">
            <v>0.27386776000000002</v>
          </cell>
          <cell r="I51">
            <v>0.27378525999999997</v>
          </cell>
          <cell r="R51">
            <v>0.27370278485232286</v>
          </cell>
          <cell r="W51">
            <v>0.27362033454948209</v>
          </cell>
          <cell r="AB51">
            <v>0.27353790908399339</v>
          </cell>
          <cell r="AG51">
            <v>0.2734555084483748</v>
          </cell>
          <cell r="AL51">
            <v>0.27337313263514657</v>
          </cell>
        </row>
        <row r="55">
          <cell r="G55">
            <v>4.5499611099999999</v>
          </cell>
          <cell r="H55">
            <v>3.9337006900000002</v>
          </cell>
          <cell r="I55">
            <v>4.4329827899999996</v>
          </cell>
          <cell r="R55">
            <v>3.5643024462143904</v>
          </cell>
          <cell r="W55">
            <v>3.143713394724502</v>
          </cell>
          <cell r="AB55">
            <v>2.7104076865198743</v>
          </cell>
          <cell r="AG55">
            <v>2.5595756355716999</v>
          </cell>
          <cell r="AL55">
            <v>2.5011224508886225</v>
          </cell>
        </row>
        <row r="65">
          <cell r="G65">
            <v>54.174092299999998</v>
          </cell>
          <cell r="H65">
            <v>55.669187379999997</v>
          </cell>
          <cell r="I65">
            <v>58.275400169999998</v>
          </cell>
          <cell r="R65">
            <v>45.753568769605174</v>
          </cell>
          <cell r="W65">
            <v>39.611441803041359</v>
          </cell>
          <cell r="AB65">
            <v>33.296566513551568</v>
          </cell>
          <cell r="AG65">
            <v>31.017606128433485</v>
          </cell>
          <cell r="AL65">
            <v>30.065846871578078</v>
          </cell>
        </row>
        <row r="72">
          <cell r="G72">
            <v>0.14224012999999999</v>
          </cell>
          <cell r="H72">
            <v>0.61819672999999997</v>
          </cell>
          <cell r="I72">
            <v>0.28355996999999999</v>
          </cell>
          <cell r="R72">
            <v>0.28355996999999999</v>
          </cell>
          <cell r="W72">
            <v>0.28355996999999999</v>
          </cell>
          <cell r="AB72">
            <v>0.28355996999999999</v>
          </cell>
          <cell r="AG72">
            <v>0.28355996999999999</v>
          </cell>
          <cell r="AL72">
            <v>0.28355996999999999</v>
          </cell>
        </row>
        <row r="78">
          <cell r="G78">
            <v>98.059029899999999</v>
          </cell>
          <cell r="H78">
            <v>97.16395052</v>
          </cell>
          <cell r="I78">
            <v>92.269304079999998</v>
          </cell>
          <cell r="R78">
            <v>92.125543841439523</v>
          </cell>
          <cell r="W78">
            <v>92.955145797381988</v>
          </cell>
          <cell r="AB78">
            <v>93.817118820239585</v>
          </cell>
          <cell r="AG78">
            <v>94.713678723627282</v>
          </cell>
          <cell r="AL78">
            <v>95.64723025592869</v>
          </cell>
        </row>
        <row r="85">
          <cell r="G85">
            <v>0</v>
          </cell>
          <cell r="H85">
            <v>0</v>
          </cell>
          <cell r="I85">
            <v>0</v>
          </cell>
          <cell r="R85">
            <v>0</v>
          </cell>
          <cell r="W85">
            <v>0</v>
          </cell>
          <cell r="AB85">
            <v>0</v>
          </cell>
          <cell r="AG85">
            <v>0</v>
          </cell>
          <cell r="AL85">
            <v>0</v>
          </cell>
        </row>
        <row r="93">
          <cell r="H93">
            <v>690.39751589000002</v>
          </cell>
          <cell r="I93">
            <v>577.71216616000004</v>
          </cell>
          <cell r="R93">
            <v>551.34385770138761</v>
          </cell>
          <cell r="W93">
            <v>550.33336627490462</v>
          </cell>
          <cell r="AB93">
            <v>550.93357762611015</v>
          </cell>
          <cell r="AG93">
            <v>556.35266952423785</v>
          </cell>
          <cell r="AL93">
            <v>562.92018403592886</v>
          </cell>
        </row>
        <row r="98">
          <cell r="H98">
            <v>149.38287507999999</v>
          </cell>
          <cell r="I98">
            <v>150.78917601000001</v>
          </cell>
          <cell r="R98">
            <v>108.23364614818222</v>
          </cell>
          <cell r="W98">
            <v>86.685509835293857</v>
          </cell>
          <cell r="AB98">
            <v>64.639898093084696</v>
          </cell>
          <cell r="AG98">
            <v>56.005887240410914</v>
          </cell>
          <cell r="AL98">
            <v>51.844873841997341</v>
          </cell>
        </row>
        <row r="109">
          <cell r="H109">
            <v>1.6754305300000001</v>
          </cell>
          <cell r="I109">
            <v>1.66613824</v>
          </cell>
          <cell r="R109">
            <v>1.3645340028603199</v>
          </cell>
          <cell r="W109">
            <v>1.2074225489328958</v>
          </cell>
          <cell r="AB109">
            <v>1.0437460926394961</v>
          </cell>
          <cell r="AG109">
            <v>0.97462250301510223</v>
          </cell>
          <cell r="AL109">
            <v>0.94251548517773764</v>
          </cell>
        </row>
        <row r="123">
          <cell r="H123">
            <v>426.29611506999998</v>
          </cell>
          <cell r="I123">
            <v>331.27276660000001</v>
          </cell>
          <cell r="R123">
            <v>368.13502118342882</v>
          </cell>
          <cell r="W123">
            <v>402.65422940709647</v>
          </cell>
          <cell r="AB123">
            <v>432.52090290334553</v>
          </cell>
          <cell r="AG123">
            <v>453.73372537527774</v>
          </cell>
          <cell r="AL123">
            <v>467.43486000076058</v>
          </cell>
        </row>
        <row r="132">
          <cell r="H132">
            <v>54.075911179999999</v>
          </cell>
          <cell r="I132">
            <v>55.669187379999997</v>
          </cell>
          <cell r="R132">
            <v>58.275400169999998</v>
          </cell>
          <cell r="W132">
            <v>45.753568769605174</v>
          </cell>
          <cell r="AB132">
            <v>39.611441803041359</v>
          </cell>
          <cell r="AG132">
            <v>33.296566513551568</v>
          </cell>
          <cell r="AL132">
            <v>31.017606128433485</v>
          </cell>
        </row>
      </sheetData>
      <sheetData sheetId="8">
        <row r="6">
          <cell r="H6">
            <v>7091.91930813</v>
          </cell>
          <cell r="I6">
            <v>7242.5508439799987</v>
          </cell>
          <cell r="R6">
            <v>7153.9728010980798</v>
          </cell>
          <cell r="W6">
            <v>6918.3618626946691</v>
          </cell>
          <cell r="AB6">
            <v>6795.1318255429524</v>
          </cell>
          <cell r="AG6">
            <v>6718.645563990488</v>
          </cell>
          <cell r="AL6">
            <v>6636.0108242309352</v>
          </cell>
        </row>
        <row r="10">
          <cell r="G10">
            <v>6702.7758943499994</v>
          </cell>
          <cell r="H10">
            <v>6676.9389162300004</v>
          </cell>
          <cell r="I10">
            <v>6805.5917809699986</v>
          </cell>
          <cell r="R10">
            <v>6732.2684276773234</v>
          </cell>
          <cell r="W10">
            <v>6590.8209401810855</v>
          </cell>
          <cell r="AB10">
            <v>6488.7444459130365</v>
          </cell>
          <cell r="AG10">
            <v>6419.5783177081466</v>
          </cell>
          <cell r="AL10">
            <v>6338.2733441509699</v>
          </cell>
        </row>
        <row r="51">
          <cell r="G51">
            <v>3.8317480000000002</v>
          </cell>
          <cell r="H51">
            <v>6.7466460000000001</v>
          </cell>
          <cell r="I51">
            <v>0</v>
          </cell>
          <cell r="R51">
            <v>0</v>
          </cell>
          <cell r="W51">
            <v>0</v>
          </cell>
          <cell r="AB51">
            <v>0</v>
          </cell>
          <cell r="AG51">
            <v>0</v>
          </cell>
          <cell r="AL51">
            <v>0</v>
          </cell>
        </row>
        <row r="57">
          <cell r="G57">
            <v>25.046100639999999</v>
          </cell>
          <cell r="H57">
            <v>24.161194520000002</v>
          </cell>
          <cell r="I57">
            <v>27.154779369999996</v>
          </cell>
          <cell r="R57">
            <v>26.550558322297295</v>
          </cell>
          <cell r="W57">
            <v>21.954310024540664</v>
          </cell>
          <cell r="AB57">
            <v>20.960986045788513</v>
          </cell>
          <cell r="AG57">
            <v>20.732809926684293</v>
          </cell>
          <cell r="AL57">
            <v>20.805680113032931</v>
          </cell>
        </row>
        <row r="70">
          <cell r="G70">
            <v>269.76129892</v>
          </cell>
          <cell r="H70">
            <v>275.27580856000003</v>
          </cell>
          <cell r="I70">
            <v>293.26492977000004</v>
          </cell>
          <cell r="R70">
            <v>278.99199995587588</v>
          </cell>
          <cell r="W70">
            <v>188.40633689353328</v>
          </cell>
          <cell r="AB70">
            <v>167.18395733556861</v>
          </cell>
          <cell r="AG70">
            <v>158.98302236734602</v>
          </cell>
          <cell r="AL70">
            <v>156.42120467950272</v>
          </cell>
        </row>
        <row r="80">
          <cell r="G80">
            <v>0.41212157999999999</v>
          </cell>
          <cell r="H80">
            <v>5.0897780400000006</v>
          </cell>
          <cell r="I80">
            <v>8.2590232500000003</v>
          </cell>
          <cell r="R80">
            <v>8.0631495618492757</v>
          </cell>
          <cell r="W80">
            <v>8.10993943544233</v>
          </cell>
          <cell r="AB80">
            <v>8.1622535155213676</v>
          </cell>
          <cell r="AG80">
            <v>8.2205872122603107</v>
          </cell>
          <cell r="AL80">
            <v>8.2854817449657432</v>
          </cell>
        </row>
        <row r="86">
          <cell r="G86">
            <v>97.78963838</v>
          </cell>
          <cell r="H86">
            <v>103.70696477999999</v>
          </cell>
          <cell r="I86">
            <v>108.28033062</v>
          </cell>
          <cell r="R86">
            <v>108.09866558073394</v>
          </cell>
          <cell r="W86">
            <v>109.07033616006711</v>
          </cell>
          <cell r="AB86">
            <v>110.080182733038</v>
          </cell>
          <cell r="AG86">
            <v>111.13082677605026</v>
          </cell>
          <cell r="AL86">
            <v>112.22511354246311</v>
          </cell>
        </row>
        <row r="93">
          <cell r="G93">
            <v>0</v>
          </cell>
          <cell r="H93">
            <v>0</v>
          </cell>
          <cell r="I93">
            <v>0</v>
          </cell>
          <cell r="R93"/>
          <cell r="W93"/>
          <cell r="AB93"/>
          <cell r="AG93"/>
          <cell r="AL93"/>
        </row>
        <row r="101">
          <cell r="H101">
            <v>7283.4598962299997</v>
          </cell>
          <cell r="I101">
            <v>7356.0507035499995</v>
          </cell>
          <cell r="R101">
            <v>7399.4690239245019</v>
          </cell>
          <cell r="W101">
            <v>7290.0438853077758</v>
          </cell>
          <cell r="AB101">
            <v>7036.7918451154592</v>
          </cell>
          <cell r="AG101">
            <v>6986.5351426062571</v>
          </cell>
          <cell r="AL101">
            <v>6980.2944479751341</v>
          </cell>
        </row>
        <row r="106">
          <cell r="H106">
            <v>1423.0053414799997</v>
          </cell>
          <cell r="I106">
            <v>1468.4191881600002</v>
          </cell>
          <cell r="R106">
            <v>1463.6613636876596</v>
          </cell>
          <cell r="W106">
            <v>1414.9189799050998</v>
          </cell>
          <cell r="AB106">
            <v>1285.3561791342222</v>
          </cell>
          <cell r="AG106">
            <v>1267.7428479884902</v>
          </cell>
          <cell r="AL106">
            <v>1267.6222922368383</v>
          </cell>
        </row>
        <row r="127">
          <cell r="H127">
            <v>12.388158969999999</v>
          </cell>
          <cell r="I127">
            <v>12.206339570000001</v>
          </cell>
          <cell r="R127">
            <v>12.024436957470218</v>
          </cell>
          <cell r="W127">
            <v>11.925891189951034</v>
          </cell>
          <cell r="AB127">
            <v>11.795325253818145</v>
          </cell>
          <cell r="AG127">
            <v>11.657513565815837</v>
          </cell>
          <cell r="AL127">
            <v>11.520336626101379</v>
          </cell>
        </row>
        <row r="138">
          <cell r="H138">
            <v>2611.8017663099999</v>
          </cell>
          <cell r="I138">
            <v>2565.6748707800002</v>
          </cell>
          <cell r="R138">
            <v>2582.0496973999998</v>
          </cell>
          <cell r="W138">
            <v>2601.1922813000001</v>
          </cell>
          <cell r="AB138">
            <v>2619.7351162880695</v>
          </cell>
          <cell r="AG138">
            <v>2647.2379920594549</v>
          </cell>
          <cell r="AL138">
            <v>2686.1977736046015</v>
          </cell>
        </row>
        <row r="147">
          <cell r="H147">
            <v>2605.616567</v>
          </cell>
          <cell r="I147">
            <v>2655.3634729999999</v>
          </cell>
          <cell r="R147">
            <v>2676.0260965328616</v>
          </cell>
          <cell r="W147">
            <v>2622.8192099932553</v>
          </cell>
          <cell r="AB147">
            <v>2582.1268101293122</v>
          </cell>
          <cell r="AG147">
            <v>2552.0619936936523</v>
          </cell>
          <cell r="AL147">
            <v>2517.9757110243809</v>
          </cell>
        </row>
        <row r="168">
          <cell r="H168">
            <v>269.39200333000002</v>
          </cell>
          <cell r="I168">
            <v>275.33601198000002</v>
          </cell>
          <cell r="R168">
            <v>293.26492977000004</v>
          </cell>
          <cell r="W168">
            <v>278.99199995587588</v>
          </cell>
          <cell r="AB168">
            <v>188.40633689353328</v>
          </cell>
          <cell r="AG168">
            <v>167.18395733556861</v>
          </cell>
          <cell r="AL168">
            <v>158.98302236734602</v>
          </cell>
        </row>
      </sheetData>
      <sheetData sheetId="9">
        <row r="6">
          <cell r="G6">
            <v>101.76224481000001</v>
          </cell>
          <cell r="H6">
            <v>107.29714231999999</v>
          </cell>
          <cell r="Q6">
            <v>112.00374202444348</v>
          </cell>
          <cell r="V6">
            <v>111.8474176395287</v>
          </cell>
          <cell r="AA6">
            <v>111.51446933297646</v>
          </cell>
          <cell r="AF6">
            <v>111.73944297084589</v>
          </cell>
          <cell r="AK6">
            <v>112.36355481362314</v>
          </cell>
        </row>
        <row r="10">
          <cell r="F10">
            <v>69.946866200000002</v>
          </cell>
          <cell r="G10">
            <v>71.345601070000001</v>
          </cell>
          <cell r="H10">
            <v>76.779269769999999</v>
          </cell>
          <cell r="Q10">
            <v>79.882770294413845</v>
          </cell>
          <cell r="V10">
            <v>79.949397629564203</v>
          </cell>
          <cell r="AA10">
            <v>79.8225654275045</v>
          </cell>
          <cell r="AF10">
            <v>80.170845232752825</v>
          </cell>
          <cell r="AK10">
            <v>80.87092475892635</v>
          </cell>
        </row>
        <row r="19">
          <cell r="F19">
            <v>0.57693373999999997</v>
          </cell>
          <cell r="G19">
            <v>0.61987234000000002</v>
          </cell>
          <cell r="H19">
            <v>0.74446055999999994</v>
          </cell>
          <cell r="Q19">
            <v>0.74444555999999995</v>
          </cell>
          <cell r="V19">
            <v>0.74444555999999995</v>
          </cell>
          <cell r="AA19">
            <v>0.74444555999999995</v>
          </cell>
          <cell r="AF19">
            <v>0.74444555999999995</v>
          </cell>
          <cell r="AK19">
            <v>0.74444555999999995</v>
          </cell>
        </row>
        <row r="27">
          <cell r="F27">
            <v>19.205607539999999</v>
          </cell>
          <cell r="G27">
            <v>19.134703520000002</v>
          </cell>
          <cell r="H27">
            <v>20.527070999999999</v>
          </cell>
          <cell r="Q27">
            <v>21.877247583993537</v>
          </cell>
          <cell r="V27">
            <v>21.638774640507403</v>
          </cell>
          <cell r="AA27">
            <v>21.421402414428702</v>
          </cell>
          <cell r="AF27">
            <v>21.260493561639478</v>
          </cell>
          <cell r="AK27">
            <v>21.128231999485884</v>
          </cell>
        </row>
        <row r="37">
          <cell r="F37">
            <v>0.38266608000000002</v>
          </cell>
          <cell r="G37">
            <v>3.4598130000000005E-2</v>
          </cell>
          <cell r="H37">
            <v>1.2581149999999999E-2</v>
          </cell>
          <cell r="Q37">
            <v>1.2581149999999999E-2</v>
          </cell>
          <cell r="V37">
            <v>1.2581149999999999E-2</v>
          </cell>
          <cell r="AA37">
            <v>1.2581149999999999E-2</v>
          </cell>
          <cell r="AF37">
            <v>1.2581149999999999E-2</v>
          </cell>
          <cell r="AK37">
            <v>1.2581149999999999E-2</v>
          </cell>
        </row>
        <row r="46">
          <cell r="F46">
            <v>9.9508104500000005</v>
          </cell>
          <cell r="G46">
            <v>10.627469749999999</v>
          </cell>
          <cell r="H46">
            <v>9.2337598399999994</v>
          </cell>
          <cell r="Q46">
            <v>9.4866974360360885</v>
          </cell>
          <cell r="V46">
            <v>9.5022186594570837</v>
          </cell>
          <cell r="AA46">
            <v>9.5134747810432572</v>
          </cell>
          <cell r="AF46">
            <v>9.5510774664535809</v>
          </cell>
          <cell r="AK46">
            <v>9.607371345210904</v>
          </cell>
        </row>
        <row r="51">
          <cell r="F51">
            <v>0</v>
          </cell>
          <cell r="G51">
            <v>0</v>
          </cell>
          <cell r="H51">
            <v>0</v>
          </cell>
          <cell r="Q51"/>
          <cell r="V51"/>
          <cell r="AA51"/>
          <cell r="AF51"/>
          <cell r="AK51"/>
        </row>
        <row r="56">
          <cell r="G56">
            <v>97.221745869999992</v>
          </cell>
          <cell r="H56">
            <v>106.07799799000003</v>
          </cell>
          <cell r="Q56">
            <v>111.7938566530061</v>
          </cell>
          <cell r="V56">
            <v>112.02175967059365</v>
          </cell>
          <cell r="AA56">
            <v>110.68268216934072</v>
          </cell>
          <cell r="AF56">
            <v>109.54263306122776</v>
          </cell>
          <cell r="AK56">
            <v>108.52560163713096</v>
          </cell>
        </row>
        <row r="61">
          <cell r="G61">
            <v>75.071626539999997</v>
          </cell>
          <cell r="H61">
            <v>84.929458550000007</v>
          </cell>
          <cell r="Q61">
            <v>90.969033784955258</v>
          </cell>
          <cell r="V61">
            <v>89.759145635615354</v>
          </cell>
          <cell r="AA61">
            <v>88.699987717115093</v>
          </cell>
          <cell r="AF61">
            <v>87.812987839943943</v>
          </cell>
          <cell r="AK61">
            <v>86.987545754248472</v>
          </cell>
        </row>
        <row r="78">
          <cell r="G78">
            <v>19.708557539999997</v>
          </cell>
          <cell r="H78">
            <v>19.134703520000002</v>
          </cell>
          <cell r="Q78">
            <v>20.391345999999999</v>
          </cell>
          <cell r="V78">
            <v>21.877247583993537</v>
          </cell>
          <cell r="AA78">
            <v>21.638774640507403</v>
          </cell>
          <cell r="AF78">
            <v>21.421402414428702</v>
          </cell>
          <cell r="AK78">
            <v>21.260493561639478</v>
          </cell>
        </row>
      </sheetData>
      <sheetData sheetId="10">
        <row r="6">
          <cell r="H6">
            <v>1201.4819880700002</v>
          </cell>
          <cell r="I6">
            <v>1287.7412099799997</v>
          </cell>
          <cell r="R6">
            <v>1370.8283026333506</v>
          </cell>
          <cell r="W6">
            <v>1395.9526236690019</v>
          </cell>
          <cell r="AB6">
            <v>1382.8616109253296</v>
          </cell>
          <cell r="AG6">
            <v>1376.3491121168545</v>
          </cell>
          <cell r="AL6">
            <v>1375.5967576042376</v>
          </cell>
        </row>
        <row r="10">
          <cell r="G10">
            <v>1038.6704697499999</v>
          </cell>
          <cell r="H10">
            <v>1057.9384357900001</v>
          </cell>
          <cell r="I10">
            <v>1085.6262669499999</v>
          </cell>
          <cell r="R10">
            <v>1168.6109329745573</v>
          </cell>
          <cell r="W10">
            <v>1166.2314814035365</v>
          </cell>
          <cell r="AB10">
            <v>1164.1991955146416</v>
          </cell>
          <cell r="AG10">
            <v>1161.8116216574322</v>
          </cell>
          <cell r="AL10">
            <v>1162.4198304911429</v>
          </cell>
        </row>
        <row r="23">
          <cell r="G23">
            <v>6.5194643499999998</v>
          </cell>
          <cell r="H23">
            <v>6.3546052399999997</v>
          </cell>
          <cell r="I23">
            <v>7.4594812699999995</v>
          </cell>
          <cell r="R23">
            <v>7.5851823762412618</v>
          </cell>
          <cell r="W23">
            <v>8.5597193181042002</v>
          </cell>
          <cell r="AB23">
            <v>8.1628122304202506</v>
          </cell>
          <cell r="AG23">
            <v>8.0121904420067107</v>
          </cell>
          <cell r="AL23">
            <v>7.9609580356684511</v>
          </cell>
        </row>
        <row r="32">
          <cell r="G32">
            <v>110.09915205</v>
          </cell>
          <cell r="H32">
            <v>122.66410515000001</v>
          </cell>
          <cell r="I32">
            <v>181.58611066999998</v>
          </cell>
          <cell r="R32">
            <v>181.56931588002436</v>
          </cell>
          <cell r="W32">
            <v>207.9794076984744</v>
          </cell>
          <cell r="AB32">
            <v>197.19407382700547</v>
          </cell>
          <cell r="AG32">
            <v>193.09159601968861</v>
          </cell>
          <cell r="AL32">
            <v>191.64911513119662</v>
          </cell>
        </row>
        <row r="42">
          <cell r="G42">
            <v>2.23196876</v>
          </cell>
          <cell r="H42">
            <v>8.5516120000000001E-2</v>
          </cell>
          <cell r="I42">
            <v>4.1937199999999994E-2</v>
          </cell>
          <cell r="R42">
            <v>4.1937199999999994E-2</v>
          </cell>
          <cell r="W42">
            <v>4.1937199999999994E-2</v>
          </cell>
          <cell r="AB42">
            <v>4.1937199999999994E-2</v>
          </cell>
          <cell r="AG42">
            <v>4.1937199999999994E-2</v>
          </cell>
          <cell r="AL42">
            <v>4.1937199999999994E-2</v>
          </cell>
        </row>
        <row r="48">
          <cell r="G48">
            <v>15.19520571</v>
          </cell>
          <cell r="H48">
            <v>14.43932577</v>
          </cell>
          <cell r="I48">
            <v>13.02741389</v>
          </cell>
          <cell r="R48">
            <v>13.020934202527943</v>
          </cell>
          <cell r="W48">
            <v>13.140078048886817</v>
          </cell>
          <cell r="AB48">
            <v>13.263592153262362</v>
          </cell>
          <cell r="AG48">
            <v>13.391766797727081</v>
          </cell>
          <cell r="AL48">
            <v>13.524916746229751</v>
          </cell>
        </row>
        <row r="54">
          <cell r="G54">
            <v>0</v>
          </cell>
          <cell r="H54">
            <v>0</v>
          </cell>
          <cell r="I54">
            <v>0</v>
          </cell>
          <cell r="R54">
            <v>0</v>
          </cell>
          <cell r="W54">
            <v>0</v>
          </cell>
          <cell r="AB54">
            <v>0</v>
          </cell>
          <cell r="AG54">
            <v>0</v>
          </cell>
          <cell r="AL54">
            <v>0</v>
          </cell>
        </row>
        <row r="60">
          <cell r="H60">
            <v>1222.1407849899999</v>
          </cell>
          <cell r="I60">
            <v>1325.1747409600002</v>
          </cell>
          <cell r="R60">
            <v>1371.0952863529919</v>
          </cell>
          <cell r="W60">
            <v>1500.5928706628633</v>
          </cell>
          <cell r="AB60">
            <v>1475.4430830907979</v>
          </cell>
          <cell r="AG60">
            <v>1445.7333059770585</v>
          </cell>
          <cell r="AL60">
            <v>1434.6243537980495</v>
          </cell>
        </row>
        <row r="65">
          <cell r="H65">
            <v>524.13102487999993</v>
          </cell>
          <cell r="I65">
            <v>550.95404135000001</v>
          </cell>
          <cell r="R65">
            <v>534.4254199172459</v>
          </cell>
          <cell r="W65">
            <v>663.94703742868785</v>
          </cell>
          <cell r="AB65">
            <v>612.39339385678579</v>
          </cell>
          <cell r="AG65">
            <v>593.47431836772626</v>
          </cell>
          <cell r="AL65">
            <v>586.47246000221992</v>
          </cell>
        </row>
        <row r="73">
          <cell r="H73">
            <v>588.41516970999999</v>
          </cell>
          <cell r="I73">
            <v>654.71580849000009</v>
          </cell>
          <cell r="R73">
            <v>654.96347400000002</v>
          </cell>
          <cell r="W73">
            <v>654.96347400000002</v>
          </cell>
          <cell r="AB73">
            <v>654.96347400000002</v>
          </cell>
          <cell r="AG73">
            <v>654.96347400000002</v>
          </cell>
          <cell r="AL73">
            <v>654.96347400000002</v>
          </cell>
        </row>
        <row r="82">
          <cell r="H82">
            <v>107.27608479999999</v>
          </cell>
          <cell r="I82">
            <v>119.38485054</v>
          </cell>
          <cell r="R82">
            <v>181.58611066999998</v>
          </cell>
          <cell r="W82">
            <v>181.56931588002436</v>
          </cell>
          <cell r="AB82">
            <v>207.9794076984744</v>
          </cell>
          <cell r="AG82">
            <v>197.19407382700547</v>
          </cell>
          <cell r="AL82">
            <v>193.09159601968861</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dumanoir.newten@ccmsa.msa.fr" TargetMode="External"/><Relationship Id="rId2" Type="http://schemas.openxmlformats.org/officeDocument/2006/relationships/hyperlink" Target="mailto:foucaud.david@ccmsa.msa.fr" TargetMode="External"/><Relationship Id="rId1" Type="http://schemas.openxmlformats.org/officeDocument/2006/relationships/hyperlink" Target="mailto:joubert.nadia@ccmsa.msa.fr"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57572-C121-4284-9026-2380C4C97E14}">
  <dimension ref="A1:AG161"/>
  <sheetViews>
    <sheetView showGridLines="0" tabSelected="1" workbookViewId="0">
      <selection activeCell="A4" sqref="A4:G4"/>
    </sheetView>
  </sheetViews>
  <sheetFormatPr baseColWidth="10" defaultRowHeight="12.75" x14ac:dyDescent="0.2"/>
  <cols>
    <col min="7" max="7" width="31.140625" customWidth="1"/>
    <col min="8" max="33" width="11.42578125" style="534"/>
  </cols>
  <sheetData>
    <row r="1" spans="1:7" ht="15.75" thickTop="1" x14ac:dyDescent="0.25">
      <c r="A1" s="531"/>
      <c r="B1" s="532"/>
      <c r="C1" s="532"/>
      <c r="D1" s="532"/>
      <c r="E1" s="532"/>
      <c r="F1" s="532"/>
      <c r="G1" s="533" t="s">
        <v>301</v>
      </c>
    </row>
    <row r="2" spans="1:7" x14ac:dyDescent="0.2">
      <c r="A2" s="535"/>
      <c r="G2" s="536"/>
    </row>
    <row r="3" spans="1:7" x14ac:dyDescent="0.2">
      <c r="A3" s="535"/>
      <c r="G3" s="536"/>
    </row>
    <row r="4" spans="1:7" ht="26.1" customHeight="1" x14ac:dyDescent="0.4">
      <c r="A4" s="537" t="s">
        <v>302</v>
      </c>
      <c r="B4" s="538"/>
      <c r="C4" s="538"/>
      <c r="D4" s="538"/>
      <c r="E4" s="538"/>
      <c r="F4" s="538"/>
      <c r="G4" s="539"/>
    </row>
    <row r="5" spans="1:7" ht="26.1" customHeight="1" x14ac:dyDescent="0.4">
      <c r="A5" s="537" t="s">
        <v>313</v>
      </c>
      <c r="B5" s="538"/>
      <c r="C5" s="538"/>
      <c r="D5" s="538"/>
      <c r="E5" s="538"/>
      <c r="F5" s="538"/>
      <c r="G5" s="539"/>
    </row>
    <row r="6" spans="1:7" ht="26.1" customHeight="1" x14ac:dyDescent="0.4">
      <c r="A6" s="537" t="s">
        <v>303</v>
      </c>
      <c r="B6" s="538"/>
      <c r="C6" s="538"/>
      <c r="D6" s="538"/>
      <c r="E6" s="538"/>
      <c r="F6" s="538"/>
      <c r="G6" s="539"/>
    </row>
    <row r="7" spans="1:7" ht="18.75" x14ac:dyDescent="0.3">
      <c r="A7" s="535"/>
      <c r="B7" s="540"/>
      <c r="C7" s="540"/>
      <c r="D7" s="540"/>
      <c r="E7" s="540"/>
      <c r="F7" s="540"/>
      <c r="G7" s="541"/>
    </row>
    <row r="8" spans="1:7" ht="18.75" x14ac:dyDescent="0.3">
      <c r="A8" s="542"/>
      <c r="B8" s="540"/>
      <c r="C8" s="540"/>
      <c r="D8" s="540"/>
      <c r="E8" s="540"/>
      <c r="F8" s="540"/>
      <c r="G8" s="541"/>
    </row>
    <row r="9" spans="1:7" ht="18.75" x14ac:dyDescent="0.3">
      <c r="A9" s="543" t="s">
        <v>304</v>
      </c>
      <c r="B9" s="540"/>
      <c r="C9" s="540"/>
      <c r="D9" s="540"/>
      <c r="E9" s="540"/>
      <c r="F9" s="540"/>
      <c r="G9" s="541"/>
    </row>
    <row r="10" spans="1:7" x14ac:dyDescent="0.2">
      <c r="A10" s="544" t="s">
        <v>305</v>
      </c>
      <c r="G10" s="536"/>
    </row>
    <row r="11" spans="1:7" x14ac:dyDescent="0.2">
      <c r="A11" s="545" t="s">
        <v>306</v>
      </c>
      <c r="G11" s="536"/>
    </row>
    <row r="12" spans="1:7" x14ac:dyDescent="0.2">
      <c r="A12" s="546"/>
      <c r="G12" s="536"/>
    </row>
    <row r="13" spans="1:7" x14ac:dyDescent="0.2">
      <c r="A13" s="544" t="s">
        <v>307</v>
      </c>
      <c r="G13" s="536"/>
    </row>
    <row r="14" spans="1:7" x14ac:dyDescent="0.2">
      <c r="A14" s="544" t="s">
        <v>308</v>
      </c>
      <c r="G14" s="536"/>
    </row>
    <row r="15" spans="1:7" x14ac:dyDescent="0.2">
      <c r="A15" s="545" t="s">
        <v>309</v>
      </c>
      <c r="G15" s="536"/>
    </row>
    <row r="16" spans="1:7" x14ac:dyDescent="0.2">
      <c r="A16" s="545"/>
      <c r="G16" s="536"/>
    </row>
    <row r="17" spans="1:7" x14ac:dyDescent="0.2">
      <c r="A17" s="547" t="s">
        <v>310</v>
      </c>
      <c r="B17" s="117"/>
      <c r="C17" s="117"/>
      <c r="G17" s="536"/>
    </row>
    <row r="18" spans="1:7" x14ac:dyDescent="0.2">
      <c r="A18" s="548" t="s">
        <v>311</v>
      </c>
      <c r="G18" s="536"/>
    </row>
    <row r="19" spans="1:7" x14ac:dyDescent="0.2">
      <c r="A19" s="545" t="s">
        <v>312</v>
      </c>
      <c r="G19" s="536"/>
    </row>
    <row r="20" spans="1:7" ht="13.5" thickBot="1" x14ac:dyDescent="0.25">
      <c r="A20" s="549"/>
      <c r="B20" s="550"/>
      <c r="C20" s="550"/>
      <c r="D20" s="550"/>
      <c r="E20" s="550"/>
      <c r="F20" s="550"/>
      <c r="G20" s="551"/>
    </row>
    <row r="21" spans="1:7" s="534" customFormat="1" ht="13.5" thickTop="1" x14ac:dyDescent="0.2"/>
    <row r="22" spans="1:7" s="534" customFormat="1" x14ac:dyDescent="0.2"/>
    <row r="23" spans="1:7" s="534" customFormat="1" x14ac:dyDescent="0.2"/>
    <row r="24" spans="1:7" s="534" customFormat="1" x14ac:dyDescent="0.2"/>
    <row r="25" spans="1:7" s="534" customFormat="1" x14ac:dyDescent="0.2"/>
    <row r="26" spans="1:7" s="534" customFormat="1" x14ac:dyDescent="0.2"/>
    <row r="27" spans="1:7" s="534" customFormat="1" x14ac:dyDescent="0.2"/>
    <row r="28" spans="1:7" s="534" customFormat="1" x14ac:dyDescent="0.2"/>
    <row r="29" spans="1:7" s="534" customFormat="1" x14ac:dyDescent="0.2"/>
    <row r="30" spans="1:7" s="534" customFormat="1" x14ac:dyDescent="0.2"/>
    <row r="31" spans="1:7" s="534" customFormat="1" x14ac:dyDescent="0.2"/>
    <row r="32" spans="1:7" s="534" customFormat="1" x14ac:dyDescent="0.2"/>
    <row r="33" s="534" customFormat="1" x14ac:dyDescent="0.2"/>
    <row r="34" s="534" customFormat="1" x14ac:dyDescent="0.2"/>
    <row r="35" s="534" customFormat="1" x14ac:dyDescent="0.2"/>
    <row r="36" s="534" customFormat="1" x14ac:dyDescent="0.2"/>
    <row r="37" s="534" customFormat="1" x14ac:dyDescent="0.2"/>
    <row r="38" s="534" customFormat="1" x14ac:dyDescent="0.2"/>
    <row r="39" s="534" customFormat="1" x14ac:dyDescent="0.2"/>
    <row r="40" s="534" customFormat="1" x14ac:dyDescent="0.2"/>
    <row r="41" s="534" customFormat="1" x14ac:dyDescent="0.2"/>
    <row r="42" s="534" customFormat="1" x14ac:dyDescent="0.2"/>
    <row r="43" s="534" customFormat="1" x14ac:dyDescent="0.2"/>
    <row r="44" s="534" customFormat="1" x14ac:dyDescent="0.2"/>
    <row r="45" s="534" customFormat="1" x14ac:dyDescent="0.2"/>
    <row r="46" s="534" customFormat="1" x14ac:dyDescent="0.2"/>
    <row r="47" s="534" customFormat="1" x14ac:dyDescent="0.2"/>
    <row r="48" s="534" customFormat="1" x14ac:dyDescent="0.2"/>
    <row r="49" s="534" customFormat="1" x14ac:dyDescent="0.2"/>
    <row r="50" s="534" customFormat="1" x14ac:dyDescent="0.2"/>
    <row r="51" s="534" customFormat="1" x14ac:dyDescent="0.2"/>
    <row r="52" s="534" customFormat="1" x14ac:dyDescent="0.2"/>
    <row r="53" s="534" customFormat="1" x14ac:dyDescent="0.2"/>
    <row r="54" s="534" customFormat="1" x14ac:dyDescent="0.2"/>
    <row r="55" s="534" customFormat="1" x14ac:dyDescent="0.2"/>
    <row r="56" s="534" customFormat="1" x14ac:dyDescent="0.2"/>
    <row r="57" s="534" customFormat="1" x14ac:dyDescent="0.2"/>
    <row r="58" s="534" customFormat="1" x14ac:dyDescent="0.2"/>
    <row r="59" s="534" customFormat="1" x14ac:dyDescent="0.2"/>
    <row r="60" s="534" customFormat="1" x14ac:dyDescent="0.2"/>
    <row r="61" s="534" customFormat="1" x14ac:dyDescent="0.2"/>
    <row r="62" s="534" customFormat="1" x14ac:dyDescent="0.2"/>
    <row r="63" s="534" customFormat="1" x14ac:dyDescent="0.2"/>
    <row r="64" s="534" customFormat="1" x14ac:dyDescent="0.2"/>
    <row r="65" s="534" customFormat="1" x14ac:dyDescent="0.2"/>
    <row r="66" s="534" customFormat="1" x14ac:dyDescent="0.2"/>
    <row r="67" s="534" customFormat="1" x14ac:dyDescent="0.2"/>
    <row r="68" s="534" customFormat="1" x14ac:dyDescent="0.2"/>
    <row r="69" s="534" customFormat="1" x14ac:dyDescent="0.2"/>
    <row r="70" s="534" customFormat="1" x14ac:dyDescent="0.2"/>
    <row r="71" s="534" customFormat="1" x14ac:dyDescent="0.2"/>
    <row r="72" s="534" customFormat="1" x14ac:dyDescent="0.2"/>
    <row r="73" s="534" customFormat="1" x14ac:dyDescent="0.2"/>
    <row r="74" s="534" customFormat="1" x14ac:dyDescent="0.2"/>
    <row r="75" s="534" customFormat="1" x14ac:dyDescent="0.2"/>
    <row r="76" s="534" customFormat="1" x14ac:dyDescent="0.2"/>
    <row r="77" s="534" customFormat="1" x14ac:dyDescent="0.2"/>
    <row r="78" s="534" customFormat="1" x14ac:dyDescent="0.2"/>
    <row r="79" s="534" customFormat="1" x14ac:dyDescent="0.2"/>
    <row r="80" s="534" customFormat="1" x14ac:dyDescent="0.2"/>
    <row r="81" s="534" customFormat="1" x14ac:dyDescent="0.2"/>
    <row r="82" s="534" customFormat="1" x14ac:dyDescent="0.2"/>
    <row r="83" s="534" customFormat="1" x14ac:dyDescent="0.2"/>
    <row r="84" s="534" customFormat="1" x14ac:dyDescent="0.2"/>
    <row r="85" s="534" customFormat="1" x14ac:dyDescent="0.2"/>
    <row r="86" s="534" customFormat="1" x14ac:dyDescent="0.2"/>
    <row r="87" s="534" customFormat="1" x14ac:dyDescent="0.2"/>
    <row r="88" s="534" customFormat="1" x14ac:dyDescent="0.2"/>
    <row r="89" s="534" customFormat="1" x14ac:dyDescent="0.2"/>
    <row r="90" s="534" customFormat="1" x14ac:dyDescent="0.2"/>
    <row r="91" s="534" customFormat="1" x14ac:dyDescent="0.2"/>
    <row r="92" s="534" customFormat="1" x14ac:dyDescent="0.2"/>
    <row r="93" s="534" customFormat="1" x14ac:dyDescent="0.2"/>
    <row r="94" s="534" customFormat="1" x14ac:dyDescent="0.2"/>
    <row r="95" s="534" customFormat="1" x14ac:dyDescent="0.2"/>
    <row r="96" s="534" customFormat="1" x14ac:dyDescent="0.2"/>
    <row r="97" s="534" customFormat="1" x14ac:dyDescent="0.2"/>
    <row r="98" s="534" customFormat="1" x14ac:dyDescent="0.2"/>
    <row r="99" s="534" customFormat="1" x14ac:dyDescent="0.2"/>
    <row r="100" s="534" customFormat="1" x14ac:dyDescent="0.2"/>
    <row r="101" s="534" customFormat="1" x14ac:dyDescent="0.2"/>
    <row r="102" s="534" customFormat="1" x14ac:dyDescent="0.2"/>
    <row r="103" s="534" customFormat="1" x14ac:dyDescent="0.2"/>
    <row r="104" s="534" customFormat="1" x14ac:dyDescent="0.2"/>
    <row r="105" s="534" customFormat="1" x14ac:dyDescent="0.2"/>
    <row r="106" s="534" customFormat="1" x14ac:dyDescent="0.2"/>
    <row r="107" s="534" customFormat="1" x14ac:dyDescent="0.2"/>
    <row r="108" s="534" customFormat="1" x14ac:dyDescent="0.2"/>
    <row r="109" s="534" customFormat="1" x14ac:dyDescent="0.2"/>
    <row r="110" s="534" customFormat="1" x14ac:dyDescent="0.2"/>
    <row r="111" s="534" customFormat="1" x14ac:dyDescent="0.2"/>
    <row r="112" s="534" customFormat="1" x14ac:dyDescent="0.2"/>
    <row r="113" s="534" customFormat="1" x14ac:dyDescent="0.2"/>
    <row r="114" s="534" customFormat="1" x14ac:dyDescent="0.2"/>
    <row r="115" s="534" customFormat="1" x14ac:dyDescent="0.2"/>
    <row r="116" s="534" customFormat="1" x14ac:dyDescent="0.2"/>
    <row r="117" s="534" customFormat="1" x14ac:dyDescent="0.2"/>
    <row r="118" s="534" customFormat="1" x14ac:dyDescent="0.2"/>
    <row r="119" s="534" customFormat="1" x14ac:dyDescent="0.2"/>
    <row r="120" s="534" customFormat="1" x14ac:dyDescent="0.2"/>
    <row r="121" s="534" customFormat="1" x14ac:dyDescent="0.2"/>
    <row r="122" s="534" customFormat="1" x14ac:dyDescent="0.2"/>
    <row r="123" s="534" customFormat="1" x14ac:dyDescent="0.2"/>
    <row r="124" s="534" customFormat="1" x14ac:dyDescent="0.2"/>
    <row r="125" s="534" customFormat="1" x14ac:dyDescent="0.2"/>
    <row r="126" s="534" customFormat="1" x14ac:dyDescent="0.2"/>
    <row r="127" s="534" customFormat="1" x14ac:dyDescent="0.2"/>
    <row r="128" s="534" customFormat="1" x14ac:dyDescent="0.2"/>
    <row r="129" s="534" customFormat="1" x14ac:dyDescent="0.2"/>
    <row r="130" s="534" customFormat="1" x14ac:dyDescent="0.2"/>
    <row r="131" s="534" customFormat="1" x14ac:dyDescent="0.2"/>
    <row r="132" s="534" customFormat="1" x14ac:dyDescent="0.2"/>
    <row r="133" s="534" customFormat="1" x14ac:dyDescent="0.2"/>
    <row r="134" s="534" customFormat="1" x14ac:dyDescent="0.2"/>
    <row r="135" s="534" customFormat="1" x14ac:dyDescent="0.2"/>
    <row r="136" s="534" customFormat="1" x14ac:dyDescent="0.2"/>
    <row r="137" s="534" customFormat="1" x14ac:dyDescent="0.2"/>
    <row r="138" s="534" customFormat="1" x14ac:dyDescent="0.2"/>
    <row r="139" s="534" customFormat="1" x14ac:dyDescent="0.2"/>
    <row r="140" s="534" customFormat="1" x14ac:dyDescent="0.2"/>
    <row r="141" s="534" customFormat="1" x14ac:dyDescent="0.2"/>
    <row r="142" s="534" customFormat="1" x14ac:dyDescent="0.2"/>
    <row r="143" s="534" customFormat="1" x14ac:dyDescent="0.2"/>
    <row r="144" s="534" customFormat="1" x14ac:dyDescent="0.2"/>
    <row r="145" s="534" customFormat="1" x14ac:dyDescent="0.2"/>
    <row r="146" s="534" customFormat="1" x14ac:dyDescent="0.2"/>
    <row r="147" s="534" customFormat="1" x14ac:dyDescent="0.2"/>
    <row r="148" s="534" customFormat="1" x14ac:dyDescent="0.2"/>
    <row r="149" s="534" customFormat="1" x14ac:dyDescent="0.2"/>
    <row r="150" s="534" customFormat="1" x14ac:dyDescent="0.2"/>
    <row r="151" s="534" customFormat="1" x14ac:dyDescent="0.2"/>
    <row r="152" s="534" customFormat="1" x14ac:dyDescent="0.2"/>
    <row r="153" s="534" customFormat="1" x14ac:dyDescent="0.2"/>
    <row r="154" s="534" customFormat="1" x14ac:dyDescent="0.2"/>
    <row r="155" s="534" customFormat="1" x14ac:dyDescent="0.2"/>
    <row r="156" s="534" customFormat="1" x14ac:dyDescent="0.2"/>
    <row r="157" s="534" customFormat="1" x14ac:dyDescent="0.2"/>
    <row r="158" s="534" customFormat="1" x14ac:dyDescent="0.2"/>
    <row r="159" s="534" customFormat="1" x14ac:dyDescent="0.2"/>
    <row r="160" s="534" customFormat="1" x14ac:dyDescent="0.2"/>
    <row r="161" s="534" customFormat="1" x14ac:dyDescent="0.2"/>
  </sheetData>
  <mergeCells count="3">
    <mergeCell ref="A4:G4"/>
    <mergeCell ref="A5:G5"/>
    <mergeCell ref="A6:G6"/>
  </mergeCells>
  <hyperlinks>
    <hyperlink ref="A11" r:id="rId1" display="mailto:joubert.nadia@ccmsa.msa.fr" xr:uid="{09F3ECC0-E67C-444B-94B8-E58EFE92C03D}"/>
    <hyperlink ref="A15" r:id="rId2" xr:uid="{2105BAFE-C582-4976-9485-18CC089E4C40}"/>
    <hyperlink ref="A19" r:id="rId3" xr:uid="{68644955-72DD-46E9-85E5-90AADB5B1CA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2060"/>
  </sheetPr>
  <dimension ref="A1:T106"/>
  <sheetViews>
    <sheetView zoomScale="90" zoomScaleNormal="90" workbookViewId="0">
      <pane xSplit="1" ySplit="2" topLeftCell="B3" activePane="bottomRight" state="frozen"/>
      <selection pane="topRight" activeCell="B1" sqref="B1"/>
      <selection pane="bottomLeft" activeCell="A3" sqref="A3"/>
      <selection pane="bottomRight" sqref="A1:A2"/>
    </sheetView>
  </sheetViews>
  <sheetFormatPr baseColWidth="10" defaultRowHeight="12.75" x14ac:dyDescent="0.2"/>
  <cols>
    <col min="1" max="1" width="39.85546875" bestFit="1" customWidth="1"/>
    <col min="2" max="2" width="11.7109375" customWidth="1"/>
    <col min="3" max="3" width="11.5703125" bestFit="1" customWidth="1"/>
    <col min="4" max="4" width="11.28515625" bestFit="1" customWidth="1"/>
    <col min="5" max="5" width="10.5703125" style="83" bestFit="1" customWidth="1"/>
    <col min="6" max="6" width="11.85546875" style="83" bestFit="1" customWidth="1"/>
    <col min="7" max="8" width="10.5703125" style="83" bestFit="1" customWidth="1"/>
    <col min="9" max="9" width="10.5703125" style="83" customWidth="1"/>
    <col min="10" max="10" width="8.140625" customWidth="1"/>
    <col min="11" max="11" width="7.85546875" customWidth="1"/>
    <col min="12" max="16" width="7.85546875" style="8" customWidth="1"/>
    <col min="17" max="17" width="32" bestFit="1" customWidth="1"/>
    <col min="18" max="18" width="10.5703125" bestFit="1" customWidth="1"/>
    <col min="19" max="19" width="3.140625" bestFit="1" customWidth="1"/>
  </cols>
  <sheetData>
    <row r="1" spans="1:20" x14ac:dyDescent="0.2">
      <c r="A1" s="488" t="s">
        <v>37</v>
      </c>
      <c r="B1" s="490" t="s">
        <v>32</v>
      </c>
      <c r="C1" s="491"/>
      <c r="D1" s="492"/>
      <c r="E1" s="490" t="s">
        <v>2</v>
      </c>
      <c r="F1" s="491"/>
      <c r="G1" s="491"/>
      <c r="H1" s="492"/>
      <c r="I1" s="279"/>
      <c r="J1" s="493" t="s">
        <v>1</v>
      </c>
      <c r="K1" s="494"/>
      <c r="L1" s="494"/>
      <c r="M1" s="494"/>
      <c r="N1" s="494"/>
      <c r="O1" s="495"/>
      <c r="P1" s="358"/>
      <c r="Q1" s="359"/>
      <c r="S1" s="188"/>
      <c r="T1" s="188"/>
    </row>
    <row r="2" spans="1:20" x14ac:dyDescent="0.2">
      <c r="A2" s="489"/>
      <c r="B2" s="280">
        <v>2022</v>
      </c>
      <c r="C2" s="280">
        <f>B2+1</f>
        <v>2023</v>
      </c>
      <c r="D2" s="280">
        <f>C2+1</f>
        <v>2024</v>
      </c>
      <c r="E2" s="280">
        <v>2025</v>
      </c>
      <c r="F2" s="280">
        <f>E2+1</f>
        <v>2026</v>
      </c>
      <c r="G2" s="280">
        <f>F2+1</f>
        <v>2027</v>
      </c>
      <c r="H2" s="280">
        <f>G2+1</f>
        <v>2028</v>
      </c>
      <c r="I2" s="280">
        <f>H2+1</f>
        <v>2029</v>
      </c>
      <c r="J2" s="281">
        <f>+D2</f>
        <v>2024</v>
      </c>
      <c r="K2" s="281">
        <f t="shared" ref="K2:P2" si="0">J2+1</f>
        <v>2025</v>
      </c>
      <c r="L2" s="281">
        <f t="shared" si="0"/>
        <v>2026</v>
      </c>
      <c r="M2" s="281">
        <f t="shared" si="0"/>
        <v>2027</v>
      </c>
      <c r="N2" s="281">
        <f t="shared" si="0"/>
        <v>2028</v>
      </c>
      <c r="O2" s="281">
        <f t="shared" si="0"/>
        <v>2029</v>
      </c>
      <c r="P2" s="364">
        <f t="shared" si="0"/>
        <v>2030</v>
      </c>
      <c r="Q2" s="352">
        <f t="shared" ref="Q2:Q28" si="1">(I2/E2)^(1/4)-1</f>
        <v>4.9346178352105419E-4</v>
      </c>
    </row>
    <row r="3" spans="1:20" x14ac:dyDescent="0.2">
      <c r="A3" s="73"/>
      <c r="B3" s="196">
        <f>'[12]TableauxNote ok'!$C$57</f>
        <v>13955.421389370002</v>
      </c>
      <c r="C3" s="192">
        <f>TableauxNote!C59</f>
        <v>14619.56634562</v>
      </c>
      <c r="D3" s="192">
        <f>TableauxNote!D59</f>
        <v>14245.286779769998</v>
      </c>
      <c r="E3" s="192">
        <f>TableauxNote!E59</f>
        <v>14523.449751754182</v>
      </c>
      <c r="F3" s="192">
        <f>'RESULTAT NET'!E3</f>
        <v>14481.361401718581</v>
      </c>
      <c r="G3" s="192">
        <f>'RESULTAT NET'!F3</f>
        <v>14524.925690198679</v>
      </c>
      <c r="H3" s="192">
        <f>'RESULTAT NET'!G3</f>
        <v>14596.786468124395</v>
      </c>
      <c r="I3" s="192">
        <f>'RESULTAT NET'!H3</f>
        <v>14693.277742345692</v>
      </c>
      <c r="J3" s="76">
        <f>D3/C3-1</f>
        <v>-2.5601276877965318E-2</v>
      </c>
      <c r="K3" s="76">
        <f t="shared" ref="K3:O4" si="2">E3/D3-1</f>
        <v>1.9526667050270063E-2</v>
      </c>
      <c r="L3" s="76">
        <f t="shared" si="2"/>
        <v>-2.897958181768634E-3</v>
      </c>
      <c r="M3" s="76">
        <f t="shared" si="2"/>
        <v>3.0083006197834106E-3</v>
      </c>
      <c r="N3" s="76">
        <f t="shared" si="2"/>
        <v>4.9474110545162375E-3</v>
      </c>
      <c r="O3" s="76">
        <f t="shared" si="2"/>
        <v>6.6104463768110744E-3</v>
      </c>
      <c r="P3" s="365">
        <f>I3/H3-1</f>
        <v>6.6104463768110744E-3</v>
      </c>
      <c r="Q3" s="352">
        <f t="shared" si="1"/>
        <v>2.9106089627617404E-3</v>
      </c>
    </row>
    <row r="4" spans="1:20" x14ac:dyDescent="0.2">
      <c r="A4" s="282" t="s">
        <v>80</v>
      </c>
      <c r="B4" s="284">
        <f t="shared" ref="B4:I4" si="3">SUM(B6:B11)</f>
        <v>14532.048040860001</v>
      </c>
      <c r="C4" s="284">
        <f t="shared" si="3"/>
        <v>14619.56634562</v>
      </c>
      <c r="D4" s="284">
        <f t="shared" si="3"/>
        <v>14245.286779769998</v>
      </c>
      <c r="E4" s="284">
        <f t="shared" si="3"/>
        <v>14523.44975175418</v>
      </c>
      <c r="F4" s="284">
        <f t="shared" si="3"/>
        <v>14481.361401718581</v>
      </c>
      <c r="G4" s="284">
        <f t="shared" si="3"/>
        <v>14524.925690198679</v>
      </c>
      <c r="H4" s="284">
        <f t="shared" si="3"/>
        <v>14596.786468124395</v>
      </c>
      <c r="I4" s="284">
        <f t="shared" si="3"/>
        <v>14693.277742345692</v>
      </c>
      <c r="J4" s="283">
        <f>D4/C4-1</f>
        <v>-2.5601276877965318E-2</v>
      </c>
      <c r="K4" s="283">
        <f t="shared" si="2"/>
        <v>1.9526667050270063E-2</v>
      </c>
      <c r="L4" s="283">
        <f t="shared" si="2"/>
        <v>-2.8979581817685229E-3</v>
      </c>
      <c r="M4" s="283">
        <f t="shared" si="2"/>
        <v>3.0083006197834106E-3</v>
      </c>
      <c r="N4" s="283">
        <f t="shared" si="2"/>
        <v>4.9474110545162375E-3</v>
      </c>
      <c r="O4" s="283">
        <f t="shared" si="2"/>
        <v>6.6104463768110744E-3</v>
      </c>
      <c r="P4" s="352">
        <f>I4/H4-1</f>
        <v>6.6104463768110744E-3</v>
      </c>
      <c r="Q4" s="352">
        <f t="shared" si="1"/>
        <v>2.9106089627617404E-3</v>
      </c>
    </row>
    <row r="5" spans="1:20" x14ac:dyDescent="0.2">
      <c r="A5" s="74" t="s">
        <v>81</v>
      </c>
      <c r="B5" s="75"/>
      <c r="C5" s="75"/>
      <c r="D5" s="75"/>
      <c r="E5" s="75"/>
      <c r="F5" s="75"/>
      <c r="G5" s="75"/>
      <c r="H5" s="75"/>
      <c r="I5" s="75"/>
      <c r="J5" s="82"/>
      <c r="K5" s="82"/>
      <c r="L5" s="82"/>
      <c r="M5" s="82"/>
      <c r="N5" s="82"/>
      <c r="O5" s="82"/>
      <c r="P5" s="352"/>
      <c r="Q5" s="352" t="e">
        <f t="shared" si="1"/>
        <v>#DIV/0!</v>
      </c>
    </row>
    <row r="6" spans="1:20" x14ac:dyDescent="0.2">
      <c r="A6" s="73" t="s">
        <v>134</v>
      </c>
      <c r="B6" s="448">
        <f>[9]Maladie!$G$10</f>
        <v>6083.4483174000006</v>
      </c>
      <c r="C6" s="448">
        <f>[9]Maladie!$H$10</f>
        <v>6141.0287953800007</v>
      </c>
      <c r="D6" s="448">
        <f>[9]Maladie!$I$10</f>
        <v>5724.0251893599998</v>
      </c>
      <c r="E6" s="448">
        <f>[9]Maladie!$R$10</f>
        <v>5999.9702009427256</v>
      </c>
      <c r="F6" s="448">
        <f>[9]Maladie!$W$10</f>
        <v>6094.9402933709134</v>
      </c>
      <c r="G6" s="448">
        <f>[9]Maladie!$AB$10</f>
        <v>6234.2701182257479</v>
      </c>
      <c r="H6" s="448">
        <f>[9]Maladie!$AG$10</f>
        <v>6368.3825582560412</v>
      </c>
      <c r="I6" s="448">
        <f>[9]Maladie!$AL$10</f>
        <v>6536.2078560287982</v>
      </c>
      <c r="J6" s="76">
        <f t="shared" ref="J6:J11" si="4">D6/C6-1</f>
        <v>-6.790451891932503E-2</v>
      </c>
      <c r="K6" s="76">
        <f t="shared" ref="K6:O7" si="5">E6/D6-1</f>
        <v>4.8208210560579223E-2</v>
      </c>
      <c r="L6" s="76">
        <f t="shared" si="5"/>
        <v>1.5828427350066843E-2</v>
      </c>
      <c r="M6" s="76">
        <f t="shared" si="5"/>
        <v>2.2859916282752524E-2</v>
      </c>
      <c r="N6" s="76">
        <f t="shared" si="5"/>
        <v>2.151213173106159E-2</v>
      </c>
      <c r="O6" s="76">
        <f t="shared" si="5"/>
        <v>2.6352892000055306E-2</v>
      </c>
      <c r="P6" s="365">
        <f t="shared" ref="P6:P11" si="6">I6/H6-1</f>
        <v>2.6352892000055306E-2</v>
      </c>
      <c r="Q6" s="352">
        <f t="shared" si="1"/>
        <v>2.1631300546109067E-2</v>
      </c>
    </row>
    <row r="7" spans="1:20" x14ac:dyDescent="0.2">
      <c r="A7" s="73" t="s">
        <v>126</v>
      </c>
      <c r="B7" s="448">
        <f>'[9]IJ AMEXA'!$F$10</f>
        <v>69.946866200000002</v>
      </c>
      <c r="C7" s="448">
        <f>'[9]IJ AMEXA'!$G$10</f>
        <v>71.345601070000001</v>
      </c>
      <c r="D7" s="448">
        <f>'[9]IJ AMEXA'!$H$10</f>
        <v>76.779269769999999</v>
      </c>
      <c r="E7" s="448">
        <f>'[9]IJ AMEXA'!$Q$10</f>
        <v>79.882770294413845</v>
      </c>
      <c r="F7" s="448">
        <f>'[9]IJ AMEXA'!$V$10</f>
        <v>79.949397629564203</v>
      </c>
      <c r="G7" s="448">
        <f>'[9]IJ AMEXA'!$AA$10</f>
        <v>79.8225654275045</v>
      </c>
      <c r="H7" s="448">
        <f>'[9]IJ AMEXA'!$AF$10</f>
        <v>80.170845232752825</v>
      </c>
      <c r="I7" s="448">
        <f>'[9]IJ AMEXA'!$AK$10</f>
        <v>80.87092475892635</v>
      </c>
      <c r="J7" s="76">
        <f t="shared" si="4"/>
        <v>7.6159827915232015E-2</v>
      </c>
      <c r="K7" s="76">
        <f t="shared" si="5"/>
        <v>4.042107373136905E-2</v>
      </c>
      <c r="L7" s="76">
        <f t="shared" si="5"/>
        <v>8.3406390270135411E-4</v>
      </c>
      <c r="M7" s="76">
        <f t="shared" si="5"/>
        <v>-1.5864059745310799E-3</v>
      </c>
      <c r="N7" s="76">
        <f t="shared" si="5"/>
        <v>4.3631747912766805E-3</v>
      </c>
      <c r="O7" s="76">
        <f t="shared" si="5"/>
        <v>8.7323455820011997E-3</v>
      </c>
      <c r="P7" s="365">
        <f t="shared" si="6"/>
        <v>8.7323455820011997E-3</v>
      </c>
      <c r="Q7" s="352">
        <f t="shared" si="1"/>
        <v>3.0782715584072307E-3</v>
      </c>
    </row>
    <row r="8" spans="1:20" x14ac:dyDescent="0.2">
      <c r="A8" s="73" t="s">
        <v>82</v>
      </c>
      <c r="B8" s="448">
        <f>[9]AT!$G$10</f>
        <v>133.93270525</v>
      </c>
      <c r="C8" s="448">
        <f>[9]AT!$H$10</f>
        <v>139.57598433999999</v>
      </c>
      <c r="D8" s="448">
        <f>[9]AT!$I$10</f>
        <v>131.08713883000004</v>
      </c>
      <c r="E8" s="448">
        <f>[9]AT!$R$10</f>
        <v>133.37423997588473</v>
      </c>
      <c r="F8" s="448">
        <f>[9]AT!$W$10</f>
        <v>135.3534041582744</v>
      </c>
      <c r="G8" s="448">
        <f>[9]AT!$AB$10</f>
        <v>137.33697839103414</v>
      </c>
      <c r="H8" s="448">
        <f>[9]AT!$AG$10</f>
        <v>139.33833171186461</v>
      </c>
      <c r="I8" s="448">
        <f>[9]AT!$AL$10</f>
        <v>141.35673556095614</v>
      </c>
      <c r="J8" s="76">
        <f t="shared" si="4"/>
        <v>-6.0818811704179354E-2</v>
      </c>
      <c r="K8" s="76">
        <f>D8/C8-1</f>
        <v>-6.0818811704179354E-2</v>
      </c>
      <c r="L8" s="76">
        <f>E8/D8-1</f>
        <v>1.7447181823464053E-2</v>
      </c>
      <c r="M8" s="76">
        <f>F8/E8-1</f>
        <v>1.4839178710577938E-2</v>
      </c>
      <c r="N8" s="76">
        <f>G8/F8-1</f>
        <v>1.4654779058532297E-2</v>
      </c>
      <c r="O8" s="76">
        <f>H8/G8-1</f>
        <v>1.4572574293371332E-2</v>
      </c>
      <c r="P8" s="365">
        <f t="shared" si="6"/>
        <v>1.4485632376203261E-2</v>
      </c>
      <c r="Q8" s="352">
        <f t="shared" si="1"/>
        <v>1.4638032701749015E-2</v>
      </c>
    </row>
    <row r="9" spans="1:20" x14ac:dyDescent="0.2">
      <c r="A9" s="73" t="s">
        <v>83</v>
      </c>
      <c r="B9" s="448">
        <f>[9]Famille!$G$10</f>
        <v>503.27378791000001</v>
      </c>
      <c r="C9" s="448">
        <f>[9]Famille!$H$10</f>
        <v>532.73861280999995</v>
      </c>
      <c r="D9" s="448">
        <f>[9]Famille!$I$10</f>
        <v>422.17713388999994</v>
      </c>
      <c r="E9" s="448">
        <f>[9]Famille!$R$10</f>
        <v>409.3431798892762</v>
      </c>
      <c r="F9" s="448">
        <f>[9]Famille!$W$10</f>
        <v>414.06588497520738</v>
      </c>
      <c r="G9" s="448">
        <f>[9]Famille!$AB$10</f>
        <v>420.55238672671516</v>
      </c>
      <c r="H9" s="448">
        <f>[9]Famille!$AG$10</f>
        <v>427.50479355815702</v>
      </c>
      <c r="I9" s="448">
        <f>[9]Famille!$AL$10</f>
        <v>434.1490513548984</v>
      </c>
      <c r="J9" s="76">
        <f t="shared" si="4"/>
        <v>-0.20753419455899569</v>
      </c>
      <c r="K9" s="76">
        <f t="shared" ref="K9:O11" si="7">E9/D9-1</f>
        <v>-3.0399453145341759E-2</v>
      </c>
      <c r="L9" s="76">
        <f t="shared" si="7"/>
        <v>1.1537275611159803E-2</v>
      </c>
      <c r="M9" s="76">
        <f t="shared" si="7"/>
        <v>1.5665385598951698E-2</v>
      </c>
      <c r="N9" s="76">
        <f t="shared" si="7"/>
        <v>1.6531607121658576E-2</v>
      </c>
      <c r="O9" s="76">
        <f t="shared" si="7"/>
        <v>1.5541949229248786E-2</v>
      </c>
      <c r="P9" s="365">
        <f t="shared" si="6"/>
        <v>1.5541949229248786E-2</v>
      </c>
      <c r="Q9" s="352">
        <f t="shared" si="1"/>
        <v>1.4817211563823207E-2</v>
      </c>
    </row>
    <row r="10" spans="1:20" x14ac:dyDescent="0.2">
      <c r="A10" s="73" t="s">
        <v>84</v>
      </c>
      <c r="B10" s="448">
        <f>[9]Vieillesse!$G$10</f>
        <v>6702.7758943499994</v>
      </c>
      <c r="C10" s="448">
        <f>[9]Vieillesse!$H$10</f>
        <v>6676.9389162300004</v>
      </c>
      <c r="D10" s="448">
        <f>[9]Vieillesse!$I$10</f>
        <v>6805.5917809699986</v>
      </c>
      <c r="E10" s="448">
        <f>[9]Vieillesse!$R$10</f>
        <v>6732.2684276773234</v>
      </c>
      <c r="F10" s="448">
        <f>[9]Vieillesse!$W$10</f>
        <v>6590.8209401810855</v>
      </c>
      <c r="G10" s="448">
        <f>[9]Vieillesse!$AB$10</f>
        <v>6488.7444459130365</v>
      </c>
      <c r="H10" s="448">
        <f>[9]Vieillesse!$AG$10</f>
        <v>6419.5783177081466</v>
      </c>
      <c r="I10" s="448">
        <f>[9]Vieillesse!$AL$10</f>
        <v>6338.2733441509699</v>
      </c>
      <c r="J10" s="76">
        <f t="shared" si="4"/>
        <v>1.9268240484763943E-2</v>
      </c>
      <c r="K10" s="76">
        <f t="shared" si="7"/>
        <v>-1.0773986400081204E-2</v>
      </c>
      <c r="L10" s="76">
        <f t="shared" si="7"/>
        <v>-2.1010375479790233E-2</v>
      </c>
      <c r="M10" s="76">
        <f t="shared" si="7"/>
        <v>-1.5487675237198073E-2</v>
      </c>
      <c r="N10" s="76">
        <f t="shared" si="7"/>
        <v>-1.0659400871990687E-2</v>
      </c>
      <c r="O10" s="76">
        <f t="shared" si="7"/>
        <v>-1.2665157979753983E-2</v>
      </c>
      <c r="P10" s="365">
        <f t="shared" si="6"/>
        <v>-1.2665157979753983E-2</v>
      </c>
      <c r="Q10" s="352">
        <f t="shared" si="1"/>
        <v>-1.4963359663492271E-2</v>
      </c>
    </row>
    <row r="11" spans="1:20" x14ac:dyDescent="0.2">
      <c r="A11" s="73" t="s">
        <v>21</v>
      </c>
      <c r="B11" s="448">
        <f>[9]RCO!$G$10</f>
        <v>1038.6704697499999</v>
      </c>
      <c r="C11" s="448">
        <f>[9]RCO!$H$10</f>
        <v>1057.9384357900001</v>
      </c>
      <c r="D11" s="448">
        <f>[9]RCO!$I$10</f>
        <v>1085.6262669499999</v>
      </c>
      <c r="E11" s="448">
        <f>[9]RCO!$R$10</f>
        <v>1168.6109329745573</v>
      </c>
      <c r="F11" s="448">
        <f>[9]RCO!$W$10</f>
        <v>1166.2314814035365</v>
      </c>
      <c r="G11" s="448">
        <f>[9]RCO!$AB$10</f>
        <v>1164.1991955146416</v>
      </c>
      <c r="H11" s="448">
        <f>[9]RCO!$AG$10</f>
        <v>1161.8116216574322</v>
      </c>
      <c r="I11" s="448">
        <f>[9]RCO!$AL$10</f>
        <v>1162.4198304911429</v>
      </c>
      <c r="J11" s="76">
        <f t="shared" si="4"/>
        <v>2.6171495640315179E-2</v>
      </c>
      <c r="K11" s="76">
        <f t="shared" si="7"/>
        <v>7.6439441961640764E-2</v>
      </c>
      <c r="L11" s="76">
        <f t="shared" si="7"/>
        <v>-2.0361366677994486E-3</v>
      </c>
      <c r="M11" s="76">
        <f t="shared" si="7"/>
        <v>-1.7426093544045118E-3</v>
      </c>
      <c r="N11" s="76">
        <f t="shared" si="7"/>
        <v>-2.0508293309324799E-3</v>
      </c>
      <c r="O11" s="76">
        <f t="shared" si="7"/>
        <v>5.2350038713067093E-4</v>
      </c>
      <c r="P11" s="365">
        <f t="shared" si="6"/>
        <v>5.2350038713067093E-4</v>
      </c>
      <c r="Q11" s="352">
        <f t="shared" si="1"/>
        <v>-1.327097034102831E-3</v>
      </c>
    </row>
    <row r="12" spans="1:20" x14ac:dyDescent="0.2">
      <c r="A12" s="73"/>
      <c r="B12" s="78"/>
      <c r="C12" s="78"/>
      <c r="D12" s="78"/>
      <c r="E12" s="78"/>
      <c r="F12" s="78"/>
      <c r="G12" s="78"/>
      <c r="H12" s="78"/>
      <c r="I12" s="78"/>
      <c r="J12" s="76"/>
      <c r="K12" s="76"/>
      <c r="L12" s="76"/>
      <c r="M12" s="76"/>
      <c r="N12" s="76"/>
      <c r="O12" s="76"/>
      <c r="P12" s="365"/>
      <c r="Q12" s="352" t="e">
        <f t="shared" si="1"/>
        <v>#DIV/0!</v>
      </c>
    </row>
    <row r="13" spans="1:20" x14ac:dyDescent="0.2">
      <c r="A13" s="282" t="s">
        <v>153</v>
      </c>
      <c r="B13" s="284">
        <f t="shared" ref="B13:I13" si="8">SUM(B14:B19)</f>
        <v>494.32832110999993</v>
      </c>
      <c r="C13" s="284">
        <f t="shared" si="8"/>
        <v>340.02371412999997</v>
      </c>
      <c r="D13" s="284">
        <f t="shared" si="8"/>
        <v>324.94505199999998</v>
      </c>
      <c r="E13" s="284">
        <f t="shared" si="8"/>
        <v>312.54464899242606</v>
      </c>
      <c r="F13" s="284">
        <f t="shared" si="8"/>
        <v>318.54229575602545</v>
      </c>
      <c r="G13" s="284">
        <f t="shared" si="8"/>
        <v>327.42200102678584</v>
      </c>
      <c r="H13" s="284">
        <f t="shared" si="8"/>
        <v>336.55236606990968</v>
      </c>
      <c r="I13" s="284">
        <f t="shared" si="8"/>
        <v>345.94077458721608</v>
      </c>
      <c r="J13" s="283">
        <f t="shared" ref="J13:J19" si="9">D13/C13-1</f>
        <v>-4.4345913250730007E-2</v>
      </c>
      <c r="K13" s="283">
        <f t="shared" ref="K13:O14" si="10">E13/D13-1</f>
        <v>-3.8161538177765242E-2</v>
      </c>
      <c r="L13" s="283">
        <f t="shared" si="10"/>
        <v>1.9189727877071183E-2</v>
      </c>
      <c r="M13" s="283">
        <f t="shared" si="10"/>
        <v>2.7876063521440342E-2</v>
      </c>
      <c r="N13" s="283">
        <f t="shared" si="10"/>
        <v>2.7885618603793461E-2</v>
      </c>
      <c r="O13" s="283">
        <f t="shared" si="10"/>
        <v>2.7895832755358452E-2</v>
      </c>
      <c r="P13" s="352">
        <f t="shared" ref="P13:P19" si="11">I13/H13-1</f>
        <v>2.7895832755358452E-2</v>
      </c>
      <c r="Q13" s="352">
        <f t="shared" si="1"/>
        <v>2.5704879169501371E-2</v>
      </c>
    </row>
    <row r="14" spans="1:20" x14ac:dyDescent="0.2">
      <c r="A14" s="73" t="str">
        <f>A6</f>
        <v>"Maladie-Maternité-Invalidité"</v>
      </c>
      <c r="B14" s="448">
        <f>[9]Maladie!$G$70</f>
        <v>484.39312775999997</v>
      </c>
      <c r="C14" s="448">
        <f>[9]Maladie!$H$70</f>
        <v>327.83553071</v>
      </c>
      <c r="D14" s="448">
        <f>[9]Maladie!$I$70</f>
        <v>319.29360525999999</v>
      </c>
      <c r="E14" s="448">
        <f>[9]Maladie!$R$70</f>
        <v>306.65894353175179</v>
      </c>
      <c r="F14" s="448">
        <f>[9]Maladie!$W$70</f>
        <v>312.4242752798321</v>
      </c>
      <c r="G14" s="448">
        <f>[9]Maladie!$AB$70</f>
        <v>321.07166551023602</v>
      </c>
      <c r="H14" s="448">
        <f>[9]Maladie!$AG$70</f>
        <v>329.96971548817356</v>
      </c>
      <c r="I14" s="448">
        <f>[9]Maladie!$AL$70</f>
        <v>339.12580891547123</v>
      </c>
      <c r="J14" s="76">
        <f t="shared" si="9"/>
        <v>-2.6055520679837851E-2</v>
      </c>
      <c r="K14" s="76">
        <f t="shared" si="10"/>
        <v>-3.9570669503261158E-2</v>
      </c>
      <c r="L14" s="76">
        <f t="shared" si="10"/>
        <v>1.8800468304239537E-2</v>
      </c>
      <c r="M14" s="76">
        <f t="shared" si="10"/>
        <v>2.7678355731668436E-2</v>
      </c>
      <c r="N14" s="76">
        <f t="shared" si="10"/>
        <v>2.7713594607599701E-2</v>
      </c>
      <c r="O14" s="76">
        <f t="shared" si="10"/>
        <v>2.7748284153143121E-2</v>
      </c>
      <c r="P14" s="365">
        <f t="shared" si="11"/>
        <v>2.7748284153143121E-2</v>
      </c>
      <c r="Q14" s="352">
        <f t="shared" si="1"/>
        <v>2.5477891800331998E-2</v>
      </c>
    </row>
    <row r="15" spans="1:20" x14ac:dyDescent="0.2">
      <c r="A15" s="73" t="s">
        <v>126</v>
      </c>
      <c r="B15" s="448">
        <v>0</v>
      </c>
      <c r="C15" s="448">
        <v>0</v>
      </c>
      <c r="D15" s="448">
        <v>0</v>
      </c>
      <c r="E15" s="448">
        <v>0</v>
      </c>
      <c r="F15" s="448">
        <v>0</v>
      </c>
      <c r="G15" s="448">
        <v>0</v>
      </c>
      <c r="H15" s="448">
        <v>0</v>
      </c>
      <c r="I15" s="448">
        <v>0</v>
      </c>
      <c r="J15" s="76" t="e">
        <f t="shared" si="9"/>
        <v>#DIV/0!</v>
      </c>
      <c r="K15" s="76" t="e">
        <f t="shared" ref="K15:O19" si="12">E15/D15-1</f>
        <v>#DIV/0!</v>
      </c>
      <c r="L15" s="76" t="e">
        <f t="shared" si="12"/>
        <v>#DIV/0!</v>
      </c>
      <c r="M15" s="76" t="e">
        <f t="shared" si="12"/>
        <v>#DIV/0!</v>
      </c>
      <c r="N15" s="76" t="e">
        <f t="shared" si="12"/>
        <v>#DIV/0!</v>
      </c>
      <c r="O15" s="76" t="e">
        <f t="shared" si="12"/>
        <v>#DIV/0!</v>
      </c>
      <c r="P15" s="365" t="e">
        <f t="shared" si="11"/>
        <v>#DIV/0!</v>
      </c>
      <c r="Q15" s="352" t="e">
        <f t="shared" si="1"/>
        <v>#DIV/0!</v>
      </c>
    </row>
    <row r="16" spans="1:20" x14ac:dyDescent="0.2">
      <c r="A16" s="73" t="s">
        <v>82</v>
      </c>
      <c r="B16" s="448">
        <f>[9]AT!$G$35</f>
        <v>5.83903588</v>
      </c>
      <c r="C16" s="448">
        <f>[9]AT!$H$35</f>
        <v>5.1676696599999996</v>
      </c>
      <c r="D16" s="448">
        <f>[9]AT!$I$35</f>
        <v>5.3776614800000004</v>
      </c>
      <c r="E16" s="448">
        <f>[9]AT!$R$35</f>
        <v>5.6120026758219401</v>
      </c>
      <c r="F16" s="448">
        <f>[9]AT!$W$35</f>
        <v>5.8444001416438818</v>
      </c>
      <c r="G16" s="448">
        <f>[9]AT!$AB$35</f>
        <v>6.0767976074658216</v>
      </c>
      <c r="H16" s="448">
        <f>[9]AT!$AG$35</f>
        <v>6.3091950732877615</v>
      </c>
      <c r="I16" s="448">
        <f>[9]AT!$AL$35</f>
        <v>6.5415925391097023</v>
      </c>
      <c r="J16" s="76">
        <f t="shared" si="9"/>
        <v>4.0635689549862075E-2</v>
      </c>
      <c r="K16" s="76">
        <f t="shared" si="12"/>
        <v>4.3576784573271299E-2</v>
      </c>
      <c r="L16" s="76">
        <f t="shared" si="12"/>
        <v>4.141079027335004E-2</v>
      </c>
      <c r="M16" s="76">
        <f t="shared" si="12"/>
        <v>3.9764126375606557E-2</v>
      </c>
      <c r="N16" s="76">
        <f t="shared" si="12"/>
        <v>3.8243410564870794E-2</v>
      </c>
      <c r="O16" s="76">
        <f t="shared" si="12"/>
        <v>3.6834725051675621E-2</v>
      </c>
      <c r="P16" s="365">
        <f t="shared" si="11"/>
        <v>3.6834725051675621E-2</v>
      </c>
      <c r="Q16" s="352">
        <f t="shared" si="1"/>
        <v>3.9061862816631931E-2</v>
      </c>
    </row>
    <row r="17" spans="1:17" x14ac:dyDescent="0.2">
      <c r="A17" s="73" t="s">
        <v>83</v>
      </c>
      <c r="B17" s="448">
        <f>[9]Famille!$G$51</f>
        <v>0.26440946999999998</v>
      </c>
      <c r="C17" s="448">
        <f>[9]Famille!$H$51</f>
        <v>0.27386776000000002</v>
      </c>
      <c r="D17" s="448">
        <f>[9]Famille!$I$51</f>
        <v>0.27378525999999997</v>
      </c>
      <c r="E17" s="448">
        <f>[9]Famille!$R$51</f>
        <v>0.27370278485232286</v>
      </c>
      <c r="F17" s="448">
        <f>[9]Famille!$W$51</f>
        <v>0.27362033454948209</v>
      </c>
      <c r="G17" s="448">
        <f>[9]Famille!$AB$51</f>
        <v>0.27353790908399339</v>
      </c>
      <c r="H17" s="448">
        <f>[9]Famille!$AG$51</f>
        <v>0.2734555084483748</v>
      </c>
      <c r="I17" s="448">
        <f>[9]Famille!$AL$51</f>
        <v>0.27337313263514657</v>
      </c>
      <c r="J17" s="76">
        <f t="shared" si="9"/>
        <v>-3.0124027742450821E-4</v>
      </c>
      <c r="K17" s="76">
        <f t="shared" si="12"/>
        <v>-3.0124027742439718E-4</v>
      </c>
      <c r="L17" s="76">
        <f t="shared" si="12"/>
        <v>-3.0124027742450821E-4</v>
      </c>
      <c r="M17" s="76">
        <f t="shared" si="12"/>
        <v>-3.0124027742461923E-4</v>
      </c>
      <c r="N17" s="76">
        <f t="shared" si="12"/>
        <v>-3.0124027742450821E-4</v>
      </c>
      <c r="O17" s="76">
        <f t="shared" si="12"/>
        <v>-3.0124027742439718E-4</v>
      </c>
      <c r="P17" s="365">
        <f t="shared" si="11"/>
        <v>-3.0124027742439718E-4</v>
      </c>
      <c r="Q17" s="352">
        <f t="shared" si="1"/>
        <v>-3.0124027742450821E-4</v>
      </c>
    </row>
    <row r="18" spans="1:17" x14ac:dyDescent="0.2">
      <c r="A18" s="73" t="s">
        <v>84</v>
      </c>
      <c r="B18" s="448">
        <f>[9]Vieillesse!$G$51</f>
        <v>3.8317480000000002</v>
      </c>
      <c r="C18" s="448">
        <f>[9]Vieillesse!$H$51</f>
        <v>6.7466460000000001</v>
      </c>
      <c r="D18" s="448">
        <f>[9]Vieillesse!$I$51</f>
        <v>0</v>
      </c>
      <c r="E18" s="448">
        <f>[9]Vieillesse!$R$51</f>
        <v>0</v>
      </c>
      <c r="F18" s="448">
        <f>[9]Vieillesse!$W$51</f>
        <v>0</v>
      </c>
      <c r="G18" s="448">
        <f>[9]Vieillesse!$AB$51</f>
        <v>0</v>
      </c>
      <c r="H18" s="448">
        <f>[9]Vieillesse!$AG$51</f>
        <v>0</v>
      </c>
      <c r="I18" s="448">
        <f>[9]Vieillesse!$AL$51</f>
        <v>0</v>
      </c>
      <c r="J18" s="76">
        <f t="shared" si="9"/>
        <v>-1</v>
      </c>
      <c r="K18" s="76" t="e">
        <f t="shared" si="12"/>
        <v>#DIV/0!</v>
      </c>
      <c r="L18" s="76" t="e">
        <f t="shared" si="12"/>
        <v>#DIV/0!</v>
      </c>
      <c r="M18" s="76" t="e">
        <f t="shared" si="12"/>
        <v>#DIV/0!</v>
      </c>
      <c r="N18" s="76" t="e">
        <f t="shared" si="12"/>
        <v>#DIV/0!</v>
      </c>
      <c r="O18" s="76" t="e">
        <f t="shared" si="12"/>
        <v>#DIV/0!</v>
      </c>
      <c r="P18" s="365" t="e">
        <f t="shared" si="11"/>
        <v>#DIV/0!</v>
      </c>
      <c r="Q18" s="352" t="e">
        <f t="shared" si="1"/>
        <v>#DIV/0!</v>
      </c>
    </row>
    <row r="19" spans="1:17" x14ac:dyDescent="0.2">
      <c r="A19" s="73" t="s">
        <v>21</v>
      </c>
      <c r="B19" s="448">
        <v>0</v>
      </c>
      <c r="C19" s="448">
        <v>0</v>
      </c>
      <c r="D19" s="448">
        <v>0</v>
      </c>
      <c r="E19" s="448">
        <v>0</v>
      </c>
      <c r="F19" s="448">
        <v>0</v>
      </c>
      <c r="G19" s="448">
        <v>0</v>
      </c>
      <c r="H19" s="448">
        <v>0</v>
      </c>
      <c r="I19" s="448">
        <v>0</v>
      </c>
      <c r="J19" s="76" t="e">
        <f t="shared" si="9"/>
        <v>#DIV/0!</v>
      </c>
      <c r="K19" s="76" t="e">
        <f t="shared" si="12"/>
        <v>#DIV/0!</v>
      </c>
      <c r="L19" s="76" t="e">
        <f t="shared" si="12"/>
        <v>#DIV/0!</v>
      </c>
      <c r="M19" s="76" t="e">
        <f t="shared" si="12"/>
        <v>#DIV/0!</v>
      </c>
      <c r="N19" s="76" t="e">
        <f t="shared" si="12"/>
        <v>#DIV/0!</v>
      </c>
      <c r="O19" s="76" t="e">
        <f t="shared" si="12"/>
        <v>#DIV/0!</v>
      </c>
      <c r="P19" s="365" t="e">
        <f t="shared" si="11"/>
        <v>#DIV/0!</v>
      </c>
      <c r="Q19" s="352" t="e">
        <f t="shared" si="1"/>
        <v>#DIV/0!</v>
      </c>
    </row>
    <row r="20" spans="1:17" x14ac:dyDescent="0.2">
      <c r="A20" s="73"/>
      <c r="B20" s="80"/>
      <c r="C20" s="80"/>
      <c r="D20" s="80"/>
      <c r="E20" s="80"/>
      <c r="F20" s="80"/>
      <c r="G20" s="80"/>
      <c r="H20" s="80"/>
      <c r="I20" s="80"/>
      <c r="J20" s="76"/>
      <c r="K20" s="76"/>
      <c r="L20" s="76"/>
      <c r="M20" s="76"/>
      <c r="N20" s="76"/>
      <c r="O20" s="76"/>
      <c r="P20" s="365"/>
      <c r="Q20" s="352" t="e">
        <f t="shared" si="1"/>
        <v>#DIV/0!</v>
      </c>
    </row>
    <row r="21" spans="1:17" x14ac:dyDescent="0.2">
      <c r="A21" s="282" t="s">
        <v>85</v>
      </c>
      <c r="B21" s="284">
        <f t="shared" ref="B21:I21" si="13">SUM(B22:B27)</f>
        <v>55.568633640000002</v>
      </c>
      <c r="C21" s="284">
        <f t="shared" si="13"/>
        <v>53.827641759999999</v>
      </c>
      <c r="D21" s="284">
        <f t="shared" si="13"/>
        <v>60.45347151</v>
      </c>
      <c r="E21" s="284">
        <f t="shared" si="13"/>
        <v>59.780991415578853</v>
      </c>
      <c r="F21" s="284">
        <f t="shared" si="13"/>
        <v>55.009461674294585</v>
      </c>
      <c r="G21" s="284">
        <f t="shared" si="13"/>
        <v>51.389444742802667</v>
      </c>
      <c r="H21" s="284">
        <f t="shared" si="13"/>
        <v>50.351569969524576</v>
      </c>
      <c r="I21" s="284">
        <f t="shared" si="13"/>
        <v>50.21038342174306</v>
      </c>
      <c r="J21" s="283">
        <f t="shared" ref="J21:J27" si="14">D21/C21-1</f>
        <v>0.12309344294781521</v>
      </c>
      <c r="K21" s="283">
        <f t="shared" ref="K21:O22" si="15">E21/D21-1</f>
        <v>-1.1123928496147739E-2</v>
      </c>
      <c r="L21" s="283">
        <f t="shared" si="15"/>
        <v>-7.9816838568535609E-2</v>
      </c>
      <c r="M21" s="283">
        <f t="shared" si="15"/>
        <v>-6.580716882716775E-2</v>
      </c>
      <c r="N21" s="283">
        <f t="shared" si="15"/>
        <v>-2.0196263619358334E-2</v>
      </c>
      <c r="O21" s="283">
        <f t="shared" si="15"/>
        <v>-2.8040148076210469E-3</v>
      </c>
      <c r="P21" s="352">
        <f t="shared" ref="P21:P27" si="16">I21/H21-1</f>
        <v>-2.8040148076210469E-3</v>
      </c>
      <c r="Q21" s="352">
        <f t="shared" si="1"/>
        <v>-4.2678955112947725E-2</v>
      </c>
    </row>
    <row r="22" spans="1:17" x14ac:dyDescent="0.2">
      <c r="A22" s="73" t="str">
        <f>A14</f>
        <v>"Maladie-Maternité-Invalidité"</v>
      </c>
      <c r="B22" s="449">
        <f>[9]Maladie!$G$90</f>
        <v>17.214153500000002</v>
      </c>
      <c r="C22" s="449">
        <f>[9]Maladie!$H$90</f>
        <v>16.80110998</v>
      </c>
      <c r="D22" s="449">
        <f>[9]Maladie!$I$90</f>
        <v>18.08332867</v>
      </c>
      <c r="E22" s="449">
        <f>[9]Maladie!$R$90</f>
        <v>18.874833699637435</v>
      </c>
      <c r="F22" s="449">
        <f>[9]Maladie!$W$90</f>
        <v>18.181236109376961</v>
      </c>
      <c r="G22" s="449">
        <f>[9]Maladie!$AB$90</f>
        <v>16.416201858853832</v>
      </c>
      <c r="H22" s="449">
        <f>[9]Maladie!$AG$90</f>
        <v>15.934863021486393</v>
      </c>
      <c r="I22" s="449">
        <f>[9]Maladie!$AL$90</f>
        <v>15.854822117029158</v>
      </c>
      <c r="J22" s="76">
        <f t="shared" si="14"/>
        <v>7.6317498756115043E-2</v>
      </c>
      <c r="K22" s="76">
        <f t="shared" si="15"/>
        <v>4.3769874677471954E-2</v>
      </c>
      <c r="L22" s="76">
        <f t="shared" si="15"/>
        <v>-3.6747215964811231E-2</v>
      </c>
      <c r="M22" s="76">
        <f t="shared" si="15"/>
        <v>-9.7079991696098933E-2</v>
      </c>
      <c r="N22" s="76">
        <f t="shared" si="15"/>
        <v>-2.9320962394711048E-2</v>
      </c>
      <c r="O22" s="76">
        <f t="shared" si="15"/>
        <v>-5.0230054911239996E-3</v>
      </c>
      <c r="P22" s="365">
        <f t="shared" si="16"/>
        <v>-5.0230054911239996E-3</v>
      </c>
      <c r="Q22" s="352">
        <f t="shared" si="1"/>
        <v>-4.265260476944166E-2</v>
      </c>
    </row>
    <row r="23" spans="1:17" x14ac:dyDescent="0.2">
      <c r="A23" s="73" t="s">
        <v>126</v>
      </c>
      <c r="B23" s="449">
        <f>'[9]IJ AMEXA'!$F$19</f>
        <v>0.57693373999999997</v>
      </c>
      <c r="C23" s="449">
        <f>'[9]IJ AMEXA'!$G$19</f>
        <v>0.61987234000000002</v>
      </c>
      <c r="D23" s="449">
        <f>'[9]IJ AMEXA'!$H$19</f>
        <v>0.74446055999999994</v>
      </c>
      <c r="E23" s="449">
        <f>'[9]IJ AMEXA'!$Q$19</f>
        <v>0.74444555999999995</v>
      </c>
      <c r="F23" s="449">
        <f>'[9]IJ AMEXA'!$V$19</f>
        <v>0.74444555999999995</v>
      </c>
      <c r="G23" s="449">
        <f>'[9]IJ AMEXA'!$AA$19</f>
        <v>0.74444555999999995</v>
      </c>
      <c r="H23" s="449">
        <f>'[9]IJ AMEXA'!$AF$19</f>
        <v>0.74444555999999995</v>
      </c>
      <c r="I23" s="449">
        <f>'[9]IJ AMEXA'!$AK$19</f>
        <v>0.74444555999999995</v>
      </c>
      <c r="J23" s="76">
        <f t="shared" si="14"/>
        <v>0.20099012645087511</v>
      </c>
      <c r="K23" s="76">
        <f t="shared" ref="K23:O27" si="17">E23/D23-1</f>
        <v>-2.0148817554521692E-5</v>
      </c>
      <c r="L23" s="76">
        <f t="shared" si="17"/>
        <v>0</v>
      </c>
      <c r="M23" s="76">
        <f t="shared" si="17"/>
        <v>0</v>
      </c>
      <c r="N23" s="76">
        <f t="shared" si="17"/>
        <v>0</v>
      </c>
      <c r="O23" s="76">
        <f t="shared" si="17"/>
        <v>0</v>
      </c>
      <c r="P23" s="365">
        <f t="shared" si="16"/>
        <v>0</v>
      </c>
      <c r="Q23" s="352">
        <f t="shared" si="1"/>
        <v>0</v>
      </c>
    </row>
    <row r="24" spans="1:17" x14ac:dyDescent="0.2">
      <c r="A24" s="73" t="s">
        <v>82</v>
      </c>
      <c r="B24" s="449">
        <f>[9]AT!$G$41</f>
        <v>1.6620202999999998</v>
      </c>
      <c r="C24" s="449">
        <f>[9]AT!$H$41</f>
        <v>1.9571589900000002</v>
      </c>
      <c r="D24" s="449">
        <f>[9]AT!$I$41</f>
        <v>2.5784388499999999</v>
      </c>
      <c r="E24" s="449">
        <f>[9]AT!$R$41</f>
        <v>2.4616690111884703</v>
      </c>
      <c r="F24" s="449">
        <f>[9]AT!$W$41</f>
        <v>2.4260372675482551</v>
      </c>
      <c r="G24" s="449">
        <f>[9]AT!$AB$41</f>
        <v>2.3945913612201957</v>
      </c>
      <c r="H24" s="449">
        <f>[9]AT!$AG$41</f>
        <v>2.3676853837754739</v>
      </c>
      <c r="I24" s="449">
        <f>[9]AT!$AL$41</f>
        <v>2.3433551451238968</v>
      </c>
      <c r="J24" s="76">
        <f t="shared" si="14"/>
        <v>0.31743964755770793</v>
      </c>
      <c r="K24" s="76">
        <f t="shared" si="17"/>
        <v>-4.5287030488052715E-2</v>
      </c>
      <c r="L24" s="76">
        <f t="shared" si="17"/>
        <v>-1.4474628180420002E-2</v>
      </c>
      <c r="M24" s="76">
        <f t="shared" si="17"/>
        <v>-1.2961839765898819E-2</v>
      </c>
      <c r="N24" s="76">
        <f t="shared" si="17"/>
        <v>-1.1236145707554712E-2</v>
      </c>
      <c r="O24" s="76">
        <f t="shared" si="17"/>
        <v>-1.0275959305361959E-2</v>
      </c>
      <c r="P24" s="365">
        <f t="shared" si="16"/>
        <v>-1.0275959305361959E-2</v>
      </c>
      <c r="Q24" s="352">
        <f t="shared" si="1"/>
        <v>-1.2238457045243734E-2</v>
      </c>
    </row>
    <row r="25" spans="1:17" x14ac:dyDescent="0.2">
      <c r="A25" s="73" t="s">
        <v>83</v>
      </c>
      <c r="B25" s="449">
        <f>[9]Famille!$G$55</f>
        <v>4.5499611099999999</v>
      </c>
      <c r="C25" s="449">
        <f>[9]Famille!$H$55</f>
        <v>3.9337006900000002</v>
      </c>
      <c r="D25" s="449">
        <f>[9]Famille!$I$55</f>
        <v>4.4329827899999996</v>
      </c>
      <c r="E25" s="449">
        <f>[9]Famille!$R$55</f>
        <v>3.5643024462143904</v>
      </c>
      <c r="F25" s="449">
        <f>[9]Famille!$W$55</f>
        <v>3.143713394724502</v>
      </c>
      <c r="G25" s="449">
        <f>[9]Famille!$AB$55</f>
        <v>2.7104076865198743</v>
      </c>
      <c r="H25" s="449">
        <f>[9]Famille!$AG$55</f>
        <v>2.5595756355716999</v>
      </c>
      <c r="I25" s="449">
        <f>[9]Famille!$AL$55</f>
        <v>2.5011224508886225</v>
      </c>
      <c r="J25" s="76">
        <f t="shared" si="14"/>
        <v>0.12692427292936692</v>
      </c>
      <c r="K25" s="76">
        <f t="shared" si="17"/>
        <v>-0.195958429106739</v>
      </c>
      <c r="L25" s="76">
        <f t="shared" si="17"/>
        <v>-0.11800038235716837</v>
      </c>
      <c r="M25" s="76">
        <f t="shared" si="17"/>
        <v>-0.13783244647293946</v>
      </c>
      <c r="N25" s="76">
        <f t="shared" si="17"/>
        <v>-5.5649211629059669E-2</v>
      </c>
      <c r="O25" s="76">
        <f t="shared" si="17"/>
        <v>-2.2837060906005013E-2</v>
      </c>
      <c r="P25" s="365">
        <f t="shared" si="16"/>
        <v>-2.2837060906005013E-2</v>
      </c>
      <c r="Q25" s="352">
        <f t="shared" si="1"/>
        <v>-8.474923303496773E-2</v>
      </c>
    </row>
    <row r="26" spans="1:17" x14ac:dyDescent="0.2">
      <c r="A26" s="73" t="s">
        <v>84</v>
      </c>
      <c r="B26" s="449">
        <f>[9]Vieillesse!$G$57</f>
        <v>25.046100639999999</v>
      </c>
      <c r="C26" s="449">
        <f>[9]Vieillesse!$H$57</f>
        <v>24.161194520000002</v>
      </c>
      <c r="D26" s="449">
        <f>[9]Vieillesse!$I$57</f>
        <v>27.154779369999996</v>
      </c>
      <c r="E26" s="449">
        <f>[9]Vieillesse!$R$57</f>
        <v>26.550558322297295</v>
      </c>
      <c r="F26" s="449">
        <f>[9]Vieillesse!$W$57</f>
        <v>21.954310024540664</v>
      </c>
      <c r="G26" s="449">
        <f>[9]Vieillesse!$AB$57</f>
        <v>20.960986045788513</v>
      </c>
      <c r="H26" s="449">
        <f>[9]Vieillesse!$AG$57</f>
        <v>20.732809926684293</v>
      </c>
      <c r="I26" s="449">
        <f>[9]Vieillesse!$AL$57</f>
        <v>20.805680113032931</v>
      </c>
      <c r="J26" s="76">
        <f t="shared" si="14"/>
        <v>0.12390053180201765</v>
      </c>
      <c r="K26" s="76">
        <f t="shared" si="17"/>
        <v>-2.2251001912769408E-2</v>
      </c>
      <c r="L26" s="76">
        <f t="shared" si="17"/>
        <v>-0.17311305630423135</v>
      </c>
      <c r="M26" s="76">
        <f t="shared" si="17"/>
        <v>-4.5245055647014532E-2</v>
      </c>
      <c r="N26" s="76">
        <f t="shared" si="17"/>
        <v>-1.0885753113225483E-2</v>
      </c>
      <c r="O26" s="76">
        <f t="shared" si="17"/>
        <v>3.5147279411871235E-3</v>
      </c>
      <c r="P26" s="365">
        <f t="shared" si="16"/>
        <v>3.5147279411871235E-3</v>
      </c>
      <c r="Q26" s="352">
        <f t="shared" si="1"/>
        <v>-5.9135538272826582E-2</v>
      </c>
    </row>
    <row r="27" spans="1:17" x14ac:dyDescent="0.2">
      <c r="A27" s="73" t="s">
        <v>21</v>
      </c>
      <c r="B27" s="448">
        <f>[9]RCO!$G$23</f>
        <v>6.5194643499999998</v>
      </c>
      <c r="C27" s="448">
        <f>[9]RCO!$H$23</f>
        <v>6.3546052399999997</v>
      </c>
      <c r="D27" s="448">
        <f>[9]RCO!$I$23</f>
        <v>7.4594812699999995</v>
      </c>
      <c r="E27" s="448">
        <f>[9]RCO!$R$23</f>
        <v>7.5851823762412618</v>
      </c>
      <c r="F27" s="448">
        <f>[9]RCO!$W$23</f>
        <v>8.5597193181042002</v>
      </c>
      <c r="G27" s="448">
        <f>[9]RCO!$AB$23</f>
        <v>8.1628122304202506</v>
      </c>
      <c r="H27" s="448">
        <f>[9]RCO!$AG$23</f>
        <v>8.0121904420067107</v>
      </c>
      <c r="I27" s="448">
        <f>[9]RCO!$AL$23</f>
        <v>7.9609580356684511</v>
      </c>
      <c r="J27" s="76">
        <f t="shared" si="14"/>
        <v>0.17387012855577466</v>
      </c>
      <c r="K27" s="76">
        <f t="shared" si="17"/>
        <v>1.6851185986188844E-2</v>
      </c>
      <c r="L27" s="76">
        <f t="shared" si="17"/>
        <v>0.12847903893720969</v>
      </c>
      <c r="M27" s="76">
        <f t="shared" si="17"/>
        <v>-4.636917087274961E-2</v>
      </c>
      <c r="N27" s="76">
        <f t="shared" si="17"/>
        <v>-1.845219321010716E-2</v>
      </c>
      <c r="O27" s="76">
        <f t="shared" si="17"/>
        <v>-6.3943071135273977E-3</v>
      </c>
      <c r="P27" s="365">
        <f t="shared" si="16"/>
        <v>-6.3943071135273977E-3</v>
      </c>
      <c r="Q27" s="352">
        <f t="shared" si="1"/>
        <v>1.2161530253478769E-2</v>
      </c>
    </row>
    <row r="28" spans="1:17" x14ac:dyDescent="0.2">
      <c r="A28" s="73"/>
      <c r="B28" s="80"/>
      <c r="C28" s="80"/>
      <c r="D28" s="80"/>
      <c r="E28" s="80"/>
      <c r="F28" s="80"/>
      <c r="G28" s="80"/>
      <c r="H28" s="80"/>
      <c r="I28" s="80"/>
      <c r="J28" s="76"/>
      <c r="K28" s="76"/>
      <c r="L28" s="76"/>
      <c r="M28" s="76"/>
      <c r="N28" s="76"/>
      <c r="O28" s="76"/>
      <c r="P28" s="365"/>
      <c r="Q28" s="352" t="e">
        <f t="shared" si="1"/>
        <v>#DIV/0!</v>
      </c>
    </row>
    <row r="29" spans="1:17" x14ac:dyDescent="0.2">
      <c r="A29" s="286" t="s">
        <v>86</v>
      </c>
      <c r="B29" s="287">
        <f t="shared" ref="B29:I29" si="18">B21+B13</f>
        <v>549.89695474999996</v>
      </c>
      <c r="C29" s="287">
        <f t="shared" si="18"/>
        <v>393.85135588999998</v>
      </c>
      <c r="D29" s="287">
        <f t="shared" si="18"/>
        <v>385.39852350999996</v>
      </c>
      <c r="E29" s="287">
        <f t="shared" si="18"/>
        <v>372.32564040800492</v>
      </c>
      <c r="F29" s="287">
        <f t="shared" si="18"/>
        <v>373.55175743032004</v>
      </c>
      <c r="G29" s="287">
        <f t="shared" si="18"/>
        <v>378.81144576958849</v>
      </c>
      <c r="H29" s="287">
        <f t="shared" si="18"/>
        <v>386.90393603943426</v>
      </c>
      <c r="I29" s="287">
        <f t="shared" si="18"/>
        <v>396.15115800895916</v>
      </c>
      <c r="J29" s="288">
        <f t="shared" ref="J29:O29" si="19">D29/C29-1</f>
        <v>-2.1461986238180741E-2</v>
      </c>
      <c r="K29" s="288">
        <f t="shared" si="19"/>
        <v>-3.3920428607080111E-2</v>
      </c>
      <c r="L29" s="288">
        <f t="shared" si="19"/>
        <v>3.2931307684624933E-3</v>
      </c>
      <c r="M29" s="288">
        <f t="shared" si="19"/>
        <v>1.4080213075291281E-2</v>
      </c>
      <c r="N29" s="288">
        <f t="shared" si="19"/>
        <v>2.1362845183849011E-2</v>
      </c>
      <c r="O29" s="288">
        <f t="shared" si="19"/>
        <v>2.3900563184196644E-2</v>
      </c>
      <c r="P29" s="352">
        <f>I29/H29-1</f>
        <v>2.3900563184196644E-2</v>
      </c>
      <c r="Q29" s="352">
        <f>(I29/E29)^(1/4)-1</f>
        <v>1.5627603970946202E-2</v>
      </c>
    </row>
    <row r="30" spans="1:17" x14ac:dyDescent="0.2">
      <c r="A30" s="73"/>
      <c r="B30" s="80"/>
      <c r="C30" s="80"/>
      <c r="D30" s="80"/>
      <c r="E30" s="80"/>
      <c r="F30" s="80"/>
      <c r="G30" s="80"/>
      <c r="H30" s="80"/>
      <c r="I30" s="80"/>
      <c r="J30" s="76"/>
      <c r="K30" s="76"/>
      <c r="L30" s="76"/>
      <c r="M30" s="76"/>
      <c r="N30" s="76"/>
      <c r="O30" s="76"/>
      <c r="P30" s="365"/>
      <c r="Q30" s="360"/>
    </row>
    <row r="31" spans="1:17" x14ac:dyDescent="0.2">
      <c r="A31" s="289" t="s">
        <v>87</v>
      </c>
      <c r="B31" s="290">
        <f t="shared" ref="B31:I31" si="20">SUM(B32:B37)</f>
        <v>7.9906330300000006</v>
      </c>
      <c r="C31" s="290">
        <f t="shared" si="20"/>
        <v>9.5411951199999994</v>
      </c>
      <c r="D31" s="290">
        <f t="shared" si="20"/>
        <v>12.689060649999998</v>
      </c>
      <c r="E31" s="290">
        <f t="shared" si="20"/>
        <v>11.595607030882602</v>
      </c>
      <c r="F31" s="290">
        <f t="shared" si="20"/>
        <v>11.492689006933348</v>
      </c>
      <c r="G31" s="290">
        <f t="shared" si="20"/>
        <v>11.275609377034952</v>
      </c>
      <c r="H31" s="290">
        <f t="shared" si="20"/>
        <v>11.336875760319963</v>
      </c>
      <c r="I31" s="290">
        <f t="shared" si="20"/>
        <v>11.299253805428762</v>
      </c>
      <c r="J31" s="291">
        <f t="shared" ref="J31:J37" si="21">D31/C31-1</f>
        <v>0.32992360919247177</v>
      </c>
      <c r="K31" s="291">
        <f t="shared" ref="K31:O32" si="22">E31/D31-1</f>
        <v>-8.6172936616659368E-2</v>
      </c>
      <c r="L31" s="291">
        <f t="shared" si="22"/>
        <v>-8.8756046729724369E-3</v>
      </c>
      <c r="M31" s="291">
        <f t="shared" si="22"/>
        <v>-1.8888497702098772E-2</v>
      </c>
      <c r="N31" s="291">
        <f t="shared" si="22"/>
        <v>5.4335319038092411E-3</v>
      </c>
      <c r="O31" s="291">
        <f t="shared" si="22"/>
        <v>-3.3185469865411044E-3</v>
      </c>
      <c r="P31" s="352">
        <f t="shared" ref="P31:P37" si="23">I31/H31-1</f>
        <v>-3.3185469865411044E-3</v>
      </c>
      <c r="Q31" s="352">
        <f>(I31/E31)^(1/4)-1</f>
        <v>-6.4515074651201321E-3</v>
      </c>
    </row>
    <row r="32" spans="1:17" x14ac:dyDescent="0.2">
      <c r="A32" s="73" t="str">
        <f>A22</f>
        <v>"Maladie-Maternité-Invalidité"</v>
      </c>
      <c r="B32" s="449">
        <f>[9]Maladie!$G$128</f>
        <v>0.22656298999999999</v>
      </c>
      <c r="C32" s="449">
        <f>[9]Maladie!$H$128</f>
        <v>0.95177489999999998</v>
      </c>
      <c r="D32" s="449">
        <f>[9]Maladie!$I$128</f>
        <v>0.48969742999999999</v>
      </c>
      <c r="E32" s="449">
        <f>[9]Maladie!$R$128</f>
        <v>0.48010158163802197</v>
      </c>
      <c r="F32" s="449">
        <f>[9]Maladie!$W$128</f>
        <v>0.48202655494798807</v>
      </c>
      <c r="G32" s="449">
        <f>[9]Maladie!$AB$128</f>
        <v>0.48421490522291871</v>
      </c>
      <c r="H32" s="449">
        <f>[9]Maladie!$AG$128</f>
        <v>0.48669014702806657</v>
      </c>
      <c r="I32" s="449">
        <f>[9]Maladie!$AL$128</f>
        <v>0.48978051727490168</v>
      </c>
      <c r="J32" s="76">
        <f t="shared" si="21"/>
        <v>-0.48549028767201152</v>
      </c>
      <c r="K32" s="76">
        <f t="shared" si="22"/>
        <v>-1.9595464003104968E-2</v>
      </c>
      <c r="L32" s="76">
        <f t="shared" si="22"/>
        <v>4.00951253565629E-3</v>
      </c>
      <c r="M32" s="76">
        <f t="shared" si="22"/>
        <v>4.5398956809894475E-3</v>
      </c>
      <c r="N32" s="76">
        <f t="shared" si="22"/>
        <v>5.1118661950488864E-3</v>
      </c>
      <c r="O32" s="76">
        <f t="shared" si="22"/>
        <v>6.3497694903136281E-3</v>
      </c>
      <c r="P32" s="365">
        <f t="shared" si="23"/>
        <v>6.3497694903136281E-3</v>
      </c>
      <c r="Q32" s="360"/>
    </row>
    <row r="33" spans="1:18" x14ac:dyDescent="0.2">
      <c r="A33" s="73" t="s">
        <v>126</v>
      </c>
      <c r="B33" s="449">
        <f>'[9]IJ AMEXA'!$F$37</f>
        <v>0.38266608000000002</v>
      </c>
      <c r="C33" s="449">
        <f>'[9]IJ AMEXA'!$G$37</f>
        <v>3.4598130000000005E-2</v>
      </c>
      <c r="D33" s="449">
        <f>'[9]IJ AMEXA'!$H$37</f>
        <v>1.2581149999999999E-2</v>
      </c>
      <c r="E33" s="449">
        <f>'[9]IJ AMEXA'!$Q$37</f>
        <v>1.2581149999999999E-2</v>
      </c>
      <c r="F33" s="449">
        <f>'[9]IJ AMEXA'!$V$37</f>
        <v>1.2581149999999999E-2</v>
      </c>
      <c r="G33" s="449">
        <f>'[9]IJ AMEXA'!$AA$37</f>
        <v>1.2581149999999999E-2</v>
      </c>
      <c r="H33" s="449">
        <f>'[9]IJ AMEXA'!$AF$37</f>
        <v>1.2581149999999999E-2</v>
      </c>
      <c r="I33" s="449">
        <f>'[9]IJ AMEXA'!$AK$37</f>
        <v>1.2581149999999999E-2</v>
      </c>
      <c r="J33" s="76">
        <f t="shared" si="21"/>
        <v>-0.6363632947792266</v>
      </c>
      <c r="K33" s="76">
        <f t="shared" ref="K33:O37" si="24">E33/D33-1</f>
        <v>0</v>
      </c>
      <c r="L33" s="76">
        <f t="shared" si="24"/>
        <v>0</v>
      </c>
      <c r="M33" s="76">
        <f t="shared" si="24"/>
        <v>0</v>
      </c>
      <c r="N33" s="76">
        <f t="shared" si="24"/>
        <v>0</v>
      </c>
      <c r="O33" s="76">
        <f t="shared" si="24"/>
        <v>0</v>
      </c>
      <c r="P33" s="365">
        <f t="shared" si="23"/>
        <v>0</v>
      </c>
      <c r="Q33" s="360"/>
    </row>
    <row r="34" spans="1:18" x14ac:dyDescent="0.2">
      <c r="A34" s="73" t="s">
        <v>82</v>
      </c>
      <c r="B34" s="449">
        <f>[9]AT!$G$72</f>
        <v>4.5950734900000008</v>
      </c>
      <c r="C34" s="449">
        <f>[9]AT!$H$72</f>
        <v>2.7613311999999999</v>
      </c>
      <c r="D34" s="449">
        <f>[9]AT!$I$72</f>
        <v>3.60226165</v>
      </c>
      <c r="E34" s="449">
        <f>[9]AT!$R$72</f>
        <v>2.714277567395305</v>
      </c>
      <c r="F34" s="449">
        <f>[9]AT!$W$72</f>
        <v>2.5626446965430305</v>
      </c>
      <c r="G34" s="449">
        <f>[9]AT!$AB$72</f>
        <v>2.2910626362906661</v>
      </c>
      <c r="H34" s="449">
        <f>[9]AT!$AG$72</f>
        <v>2.2915200810315857</v>
      </c>
      <c r="I34" s="449">
        <f>[9]AT!$AL$72</f>
        <v>2.185913223188118</v>
      </c>
      <c r="J34" s="76">
        <f t="shared" si="21"/>
        <v>0.30453806120757987</v>
      </c>
      <c r="K34" s="76">
        <f t="shared" si="24"/>
        <v>-0.24650738032999209</v>
      </c>
      <c r="L34" s="76">
        <f t="shared" si="24"/>
        <v>-5.5864909570683907E-2</v>
      </c>
      <c r="M34" s="76">
        <f t="shared" si="24"/>
        <v>-0.10597725881341435</v>
      </c>
      <c r="N34" s="76">
        <f t="shared" si="24"/>
        <v>1.9966487763078966E-4</v>
      </c>
      <c r="O34" s="76">
        <f t="shared" si="24"/>
        <v>-4.608594038413405E-2</v>
      </c>
      <c r="P34" s="365">
        <f t="shared" si="23"/>
        <v>-4.608594038413405E-2</v>
      </c>
      <c r="Q34" s="360"/>
    </row>
    <row r="35" spans="1:18" x14ac:dyDescent="0.2">
      <c r="A35" s="73" t="s">
        <v>83</v>
      </c>
      <c r="B35" s="449">
        <f>[9]Famille!$G$72</f>
        <v>0.14224012999999999</v>
      </c>
      <c r="C35" s="449">
        <f>[9]Famille!$H$72</f>
        <v>0.61819672999999997</v>
      </c>
      <c r="D35" s="449">
        <f>[9]Famille!$I$72</f>
        <v>0.28355996999999999</v>
      </c>
      <c r="E35" s="449">
        <f>[9]Famille!$R$72</f>
        <v>0.28355996999999999</v>
      </c>
      <c r="F35" s="449">
        <f>[9]Famille!$W$72</f>
        <v>0.28355996999999999</v>
      </c>
      <c r="G35" s="449">
        <f>[9]Famille!$AB$72</f>
        <v>0.28355996999999999</v>
      </c>
      <c r="H35" s="449">
        <f>[9]Famille!$AG$72</f>
        <v>0.28355996999999999</v>
      </c>
      <c r="I35" s="449">
        <f>[9]Famille!$AL$72</f>
        <v>0.28355996999999999</v>
      </c>
      <c r="J35" s="76">
        <f t="shared" si="21"/>
        <v>-0.54131111304972446</v>
      </c>
      <c r="K35" s="76">
        <f t="shared" si="24"/>
        <v>0</v>
      </c>
      <c r="L35" s="76">
        <f t="shared" si="24"/>
        <v>0</v>
      </c>
      <c r="M35" s="76">
        <f t="shared" si="24"/>
        <v>0</v>
      </c>
      <c r="N35" s="76">
        <f t="shared" si="24"/>
        <v>0</v>
      </c>
      <c r="O35" s="76">
        <f t="shared" si="24"/>
        <v>0</v>
      </c>
      <c r="P35" s="365">
        <f t="shared" si="23"/>
        <v>0</v>
      </c>
      <c r="Q35" s="360"/>
      <c r="R35" s="297"/>
    </row>
    <row r="36" spans="1:18" x14ac:dyDescent="0.2">
      <c r="A36" s="73" t="s">
        <v>84</v>
      </c>
      <c r="B36" s="449">
        <f>[9]Vieillesse!$G$80</f>
        <v>0.41212157999999999</v>
      </c>
      <c r="C36" s="449">
        <f>[9]Vieillesse!$H$80</f>
        <v>5.0897780400000006</v>
      </c>
      <c r="D36" s="449">
        <f>[9]Vieillesse!$I$80</f>
        <v>8.2590232500000003</v>
      </c>
      <c r="E36" s="449">
        <f>[9]Vieillesse!$R$80</f>
        <v>8.0631495618492757</v>
      </c>
      <c r="F36" s="449">
        <f>[9]Vieillesse!$W$80</f>
        <v>8.10993943544233</v>
      </c>
      <c r="G36" s="449">
        <f>[9]Vieillesse!$AB$80</f>
        <v>8.1622535155213676</v>
      </c>
      <c r="H36" s="449">
        <f>[9]Vieillesse!$AG$80</f>
        <v>8.2205872122603107</v>
      </c>
      <c r="I36" s="449">
        <f>[9]Vieillesse!$AL$80</f>
        <v>8.2854817449657432</v>
      </c>
      <c r="J36" s="76">
        <f t="shared" si="21"/>
        <v>0.62266864784539777</v>
      </c>
      <c r="K36" s="76">
        <f t="shared" si="24"/>
        <v>-2.3716326037794389E-2</v>
      </c>
      <c r="L36" s="76">
        <f t="shared" si="24"/>
        <v>5.8029276567608257E-3</v>
      </c>
      <c r="M36" s="76">
        <f t="shared" si="24"/>
        <v>6.4506129170844861E-3</v>
      </c>
      <c r="N36" s="76">
        <f t="shared" si="24"/>
        <v>7.1467636514861432E-3</v>
      </c>
      <c r="O36" s="76">
        <f t="shared" si="24"/>
        <v>7.8941480735885694E-3</v>
      </c>
      <c r="P36" s="365">
        <f t="shared" si="23"/>
        <v>7.8941480735885694E-3</v>
      </c>
      <c r="Q36" s="360"/>
      <c r="R36" s="297"/>
    </row>
    <row r="37" spans="1:18" x14ac:dyDescent="0.2">
      <c r="A37" s="73" t="s">
        <v>21</v>
      </c>
      <c r="B37" s="448">
        <f>[9]RCO!$G$42</f>
        <v>2.23196876</v>
      </c>
      <c r="C37" s="448">
        <f>[9]RCO!$H$42</f>
        <v>8.5516120000000001E-2</v>
      </c>
      <c r="D37" s="448">
        <f>[9]RCO!$I$42</f>
        <v>4.1937199999999994E-2</v>
      </c>
      <c r="E37" s="448">
        <f>[9]RCO!$R$42</f>
        <v>4.1937199999999994E-2</v>
      </c>
      <c r="F37" s="448">
        <f>[9]RCO!$W$42</f>
        <v>4.1937199999999994E-2</v>
      </c>
      <c r="G37" s="448">
        <f>[9]RCO!$AB$42</f>
        <v>4.1937199999999994E-2</v>
      </c>
      <c r="H37" s="448">
        <f>[9]RCO!$AG$42</f>
        <v>4.1937199999999994E-2</v>
      </c>
      <c r="I37" s="448">
        <f>[9]RCO!$AL$42</f>
        <v>4.1937199999999994E-2</v>
      </c>
      <c r="J37" s="76">
        <f t="shared" si="21"/>
        <v>-0.50959889199837416</v>
      </c>
      <c r="K37" s="76">
        <f t="shared" si="24"/>
        <v>0</v>
      </c>
      <c r="L37" s="76">
        <f t="shared" si="24"/>
        <v>0</v>
      </c>
      <c r="M37" s="76">
        <f t="shared" si="24"/>
        <v>0</v>
      </c>
      <c r="N37" s="76">
        <f t="shared" si="24"/>
        <v>0</v>
      </c>
      <c r="O37" s="76">
        <f t="shared" si="24"/>
        <v>0</v>
      </c>
      <c r="P37" s="365">
        <f t="shared" si="23"/>
        <v>0</v>
      </c>
      <c r="Q37" s="360"/>
      <c r="R37" s="297"/>
    </row>
    <row r="38" spans="1:18" x14ac:dyDescent="0.2">
      <c r="A38" s="74"/>
      <c r="B38" s="81"/>
      <c r="C38" s="81"/>
      <c r="D38" s="81"/>
      <c r="E38" s="81"/>
      <c r="F38" s="81"/>
      <c r="G38" s="81"/>
      <c r="H38" s="81"/>
      <c r="I38" s="81"/>
      <c r="J38" s="82"/>
      <c r="K38" s="82"/>
      <c r="L38" s="82"/>
      <c r="M38" s="82"/>
      <c r="N38" s="82"/>
      <c r="O38" s="82"/>
      <c r="P38" s="352"/>
      <c r="Q38" s="360"/>
      <c r="R38" s="297"/>
    </row>
    <row r="39" spans="1:18" x14ac:dyDescent="0.2">
      <c r="A39" s="289" t="s">
        <v>88</v>
      </c>
      <c r="B39" s="290">
        <f>SUM(B40:B45)</f>
        <v>0</v>
      </c>
      <c r="C39" s="290">
        <f t="shared" ref="C39:I39" si="25">SUM(C40:C45)</f>
        <v>0</v>
      </c>
      <c r="D39" s="290">
        <f>SUM(D40:D45)</f>
        <v>0</v>
      </c>
      <c r="E39" s="290">
        <f t="shared" si="25"/>
        <v>0</v>
      </c>
      <c r="F39" s="290">
        <f t="shared" si="25"/>
        <v>0</v>
      </c>
      <c r="G39" s="290">
        <f t="shared" si="25"/>
        <v>0</v>
      </c>
      <c r="H39" s="290">
        <f t="shared" si="25"/>
        <v>0</v>
      </c>
      <c r="I39" s="290">
        <f t="shared" si="25"/>
        <v>0</v>
      </c>
      <c r="J39" s="291" t="e">
        <f t="shared" ref="J39:O39" si="26">D39/C39-1</f>
        <v>#DIV/0!</v>
      </c>
      <c r="K39" s="291" t="e">
        <f t="shared" si="26"/>
        <v>#DIV/0!</v>
      </c>
      <c r="L39" s="291" t="e">
        <f t="shared" si="26"/>
        <v>#DIV/0!</v>
      </c>
      <c r="M39" s="291" t="e">
        <f t="shared" si="26"/>
        <v>#DIV/0!</v>
      </c>
      <c r="N39" s="291" t="e">
        <f t="shared" si="26"/>
        <v>#DIV/0!</v>
      </c>
      <c r="O39" s="291" t="e">
        <f t="shared" si="26"/>
        <v>#DIV/0!</v>
      </c>
      <c r="P39" s="352" t="e">
        <f t="shared" ref="P39:P44" si="27">I39/H39-1</f>
        <v>#DIV/0!</v>
      </c>
      <c r="Q39" s="352" t="e">
        <f>(I39/E39)^(1/4)-1</f>
        <v>#DIV/0!</v>
      </c>
    </row>
    <row r="40" spans="1:18" x14ac:dyDescent="0.2">
      <c r="A40" s="73" t="str">
        <f>A32</f>
        <v>"Maladie-Maternité-Invalidité"</v>
      </c>
      <c r="B40" s="449">
        <f>[9]Maladie!$G$143</f>
        <v>0</v>
      </c>
      <c r="C40" s="449">
        <f>[9]Maladie!$H$143</f>
        <v>0</v>
      </c>
      <c r="D40" s="449">
        <f>[9]Maladie!$I$143</f>
        <v>0</v>
      </c>
      <c r="E40" s="449">
        <f>[9]Maladie!$R$143</f>
        <v>0</v>
      </c>
      <c r="F40" s="449">
        <f>[9]Maladie!$W$143</f>
        <v>0</v>
      </c>
      <c r="G40" s="449">
        <f>[9]Maladie!$AB$143</f>
        <v>0</v>
      </c>
      <c r="H40" s="449">
        <f>[9]Maladie!$AG$143</f>
        <v>0</v>
      </c>
      <c r="I40" s="449">
        <f>[9]Maladie!$AL$143</f>
        <v>0</v>
      </c>
      <c r="J40" s="380" t="e">
        <f t="shared" ref="J40:J45" si="28">D40/C40-1</f>
        <v>#DIV/0!</v>
      </c>
      <c r="K40" s="380" t="e">
        <f t="shared" ref="K40:K45" si="29">E40/D40-1</f>
        <v>#DIV/0!</v>
      </c>
      <c r="L40" s="380" t="e">
        <f t="shared" ref="L40:L45" si="30">F40/E40-1</f>
        <v>#DIV/0!</v>
      </c>
      <c r="M40" s="380" t="e">
        <f t="shared" ref="M40:M45" si="31">G40/F40-1</f>
        <v>#DIV/0!</v>
      </c>
      <c r="N40" s="380" t="e">
        <f t="shared" ref="N40:N45" si="32">H40/G40-1</f>
        <v>#DIV/0!</v>
      </c>
      <c r="O40" s="380" t="e">
        <f t="shared" ref="O40:O45" si="33">I40/H40-1</f>
        <v>#DIV/0!</v>
      </c>
      <c r="P40" s="365" t="e">
        <f t="shared" si="27"/>
        <v>#DIV/0!</v>
      </c>
      <c r="Q40" s="360"/>
      <c r="R40" s="297"/>
    </row>
    <row r="41" spans="1:18" x14ac:dyDescent="0.2">
      <c r="A41" s="73" t="s">
        <v>126</v>
      </c>
      <c r="B41" s="449">
        <f>'[9]IJ AMEXA'!$F$51</f>
        <v>0</v>
      </c>
      <c r="C41" s="449">
        <f>'[9]IJ AMEXA'!$G$51</f>
        <v>0</v>
      </c>
      <c r="D41" s="449">
        <f>'[9]IJ AMEXA'!$H$51</f>
        <v>0</v>
      </c>
      <c r="E41" s="449">
        <f>'[9]IJ AMEXA'!$Q$51</f>
        <v>0</v>
      </c>
      <c r="F41" s="449">
        <f>'[9]IJ AMEXA'!$V$51</f>
        <v>0</v>
      </c>
      <c r="G41" s="449">
        <f>'[9]IJ AMEXA'!$AA$51</f>
        <v>0</v>
      </c>
      <c r="H41" s="449">
        <f>'[9]IJ AMEXA'!$AF$51</f>
        <v>0</v>
      </c>
      <c r="I41" s="449">
        <f>'[9]IJ AMEXA'!$AK$51</f>
        <v>0</v>
      </c>
      <c r="J41" s="380" t="e">
        <f t="shared" si="28"/>
        <v>#DIV/0!</v>
      </c>
      <c r="K41" s="380" t="e">
        <f t="shared" si="29"/>
        <v>#DIV/0!</v>
      </c>
      <c r="L41" s="380" t="e">
        <f t="shared" si="30"/>
        <v>#DIV/0!</v>
      </c>
      <c r="M41" s="380" t="e">
        <f t="shared" si="31"/>
        <v>#DIV/0!</v>
      </c>
      <c r="N41" s="380" t="e">
        <f t="shared" si="32"/>
        <v>#DIV/0!</v>
      </c>
      <c r="O41" s="380" t="e">
        <f t="shared" si="33"/>
        <v>#DIV/0!</v>
      </c>
      <c r="P41" s="365" t="e">
        <f t="shared" si="27"/>
        <v>#DIV/0!</v>
      </c>
      <c r="Q41" s="360"/>
      <c r="R41" s="297"/>
    </row>
    <row r="42" spans="1:18" x14ac:dyDescent="0.2">
      <c r="A42" s="73" t="s">
        <v>82</v>
      </c>
      <c r="B42" s="449">
        <f>[9]AT!$G$82</f>
        <v>0</v>
      </c>
      <c r="C42" s="449">
        <f>[9]AT!$H$82</f>
        <v>0</v>
      </c>
      <c r="D42" s="449">
        <f>[9]AT!$I$82</f>
        <v>0</v>
      </c>
      <c r="E42" s="449">
        <f>[9]AT!$R$82</f>
        <v>0</v>
      </c>
      <c r="F42" s="449">
        <f>[9]AT!$W$82</f>
        <v>0</v>
      </c>
      <c r="G42" s="449">
        <f>[9]AT!$AB$82</f>
        <v>0</v>
      </c>
      <c r="H42" s="449">
        <f>[9]AT!$AG$82</f>
        <v>0</v>
      </c>
      <c r="I42" s="449">
        <f>[9]AT!$AL$82</f>
        <v>0</v>
      </c>
      <c r="J42" s="380" t="e">
        <f t="shared" si="28"/>
        <v>#DIV/0!</v>
      </c>
      <c r="K42" s="380" t="e">
        <f t="shared" si="29"/>
        <v>#DIV/0!</v>
      </c>
      <c r="L42" s="380" t="e">
        <f t="shared" si="30"/>
        <v>#DIV/0!</v>
      </c>
      <c r="M42" s="380" t="e">
        <f t="shared" si="31"/>
        <v>#DIV/0!</v>
      </c>
      <c r="N42" s="380" t="e">
        <f t="shared" si="32"/>
        <v>#DIV/0!</v>
      </c>
      <c r="O42" s="380" t="e">
        <f t="shared" si="33"/>
        <v>#DIV/0!</v>
      </c>
      <c r="P42" s="365" t="e">
        <f t="shared" si="27"/>
        <v>#DIV/0!</v>
      </c>
      <c r="Q42" s="360"/>
      <c r="R42" s="297"/>
    </row>
    <row r="43" spans="1:18" x14ac:dyDescent="0.2">
      <c r="A43" s="73" t="s">
        <v>83</v>
      </c>
      <c r="B43" s="449">
        <f>[9]Famille!$G$85</f>
        <v>0</v>
      </c>
      <c r="C43" s="449">
        <f>[9]Famille!$H$85</f>
        <v>0</v>
      </c>
      <c r="D43" s="449">
        <f>[9]Famille!$I$85</f>
        <v>0</v>
      </c>
      <c r="E43" s="449">
        <f>[9]Famille!$R$85</f>
        <v>0</v>
      </c>
      <c r="F43" s="449">
        <f>[9]Famille!$W$85</f>
        <v>0</v>
      </c>
      <c r="G43" s="449">
        <f>[9]Famille!$AB$85</f>
        <v>0</v>
      </c>
      <c r="H43" s="449">
        <f>[9]Famille!$AG$85</f>
        <v>0</v>
      </c>
      <c r="I43" s="449">
        <f>[9]Famille!$AL$85</f>
        <v>0</v>
      </c>
      <c r="J43" s="380" t="e">
        <f t="shared" si="28"/>
        <v>#DIV/0!</v>
      </c>
      <c r="K43" s="380" t="e">
        <f t="shared" si="29"/>
        <v>#DIV/0!</v>
      </c>
      <c r="L43" s="380" t="e">
        <f t="shared" si="30"/>
        <v>#DIV/0!</v>
      </c>
      <c r="M43" s="380" t="e">
        <f t="shared" si="31"/>
        <v>#DIV/0!</v>
      </c>
      <c r="N43" s="380" t="e">
        <f t="shared" si="32"/>
        <v>#DIV/0!</v>
      </c>
      <c r="O43" s="380" t="e">
        <f t="shared" si="33"/>
        <v>#DIV/0!</v>
      </c>
      <c r="P43" s="365" t="e">
        <f t="shared" si="27"/>
        <v>#DIV/0!</v>
      </c>
      <c r="Q43" s="360"/>
      <c r="R43" s="297"/>
    </row>
    <row r="44" spans="1:18" x14ac:dyDescent="0.2">
      <c r="A44" s="73" t="s">
        <v>84</v>
      </c>
      <c r="B44" s="449">
        <f>[9]Vieillesse!$G$93</f>
        <v>0</v>
      </c>
      <c r="C44" s="449">
        <f>[9]Vieillesse!$H$93</f>
        <v>0</v>
      </c>
      <c r="D44" s="449">
        <f>[9]Vieillesse!$I$93</f>
        <v>0</v>
      </c>
      <c r="E44" s="449">
        <f>[9]Vieillesse!$R$93</f>
        <v>0</v>
      </c>
      <c r="F44" s="449">
        <f>[9]Vieillesse!$W$93</f>
        <v>0</v>
      </c>
      <c r="G44" s="449">
        <f>[9]Vieillesse!$AB$93</f>
        <v>0</v>
      </c>
      <c r="H44" s="449">
        <f>[9]Vieillesse!$AG$93</f>
        <v>0</v>
      </c>
      <c r="I44" s="449">
        <f>[9]Vieillesse!$AL$93</f>
        <v>0</v>
      </c>
      <c r="J44" s="380" t="e">
        <f t="shared" si="28"/>
        <v>#DIV/0!</v>
      </c>
      <c r="K44" s="380" t="e">
        <f t="shared" si="29"/>
        <v>#DIV/0!</v>
      </c>
      <c r="L44" s="380" t="e">
        <f t="shared" si="30"/>
        <v>#DIV/0!</v>
      </c>
      <c r="M44" s="380" t="e">
        <f t="shared" si="31"/>
        <v>#DIV/0!</v>
      </c>
      <c r="N44" s="380" t="e">
        <f t="shared" si="32"/>
        <v>#DIV/0!</v>
      </c>
      <c r="O44" s="380" t="e">
        <f t="shared" si="33"/>
        <v>#DIV/0!</v>
      </c>
      <c r="P44" s="365" t="e">
        <f t="shared" si="27"/>
        <v>#DIV/0!</v>
      </c>
      <c r="Q44" s="360"/>
      <c r="R44" s="297"/>
    </row>
    <row r="45" spans="1:18" x14ac:dyDescent="0.2">
      <c r="A45" s="73" t="s">
        <v>21</v>
      </c>
      <c r="B45" s="448">
        <f>[9]RCO!$G$54</f>
        <v>0</v>
      </c>
      <c r="C45" s="448">
        <f>[9]RCO!$H$54</f>
        <v>0</v>
      </c>
      <c r="D45" s="448">
        <f>[9]RCO!$I$54</f>
        <v>0</v>
      </c>
      <c r="E45" s="448">
        <f>[9]RCO!$R$54</f>
        <v>0</v>
      </c>
      <c r="F45" s="448">
        <f>[9]RCO!$W$54</f>
        <v>0</v>
      </c>
      <c r="G45" s="448">
        <f>[9]RCO!$AB$54</f>
        <v>0</v>
      </c>
      <c r="H45" s="448">
        <f>[9]RCO!$AG$54</f>
        <v>0</v>
      </c>
      <c r="I45" s="448">
        <f>[9]RCO!$AL$54</f>
        <v>0</v>
      </c>
      <c r="J45" s="380" t="e">
        <f t="shared" si="28"/>
        <v>#DIV/0!</v>
      </c>
      <c r="K45" s="380" t="e">
        <f t="shared" si="29"/>
        <v>#DIV/0!</v>
      </c>
      <c r="L45" s="380" t="e">
        <f t="shared" si="30"/>
        <v>#DIV/0!</v>
      </c>
      <c r="M45" s="380" t="e">
        <f t="shared" si="31"/>
        <v>#DIV/0!</v>
      </c>
      <c r="N45" s="380" t="e">
        <f t="shared" si="32"/>
        <v>#DIV/0!</v>
      </c>
      <c r="O45" s="380" t="e">
        <f t="shared" si="33"/>
        <v>#DIV/0!</v>
      </c>
      <c r="P45" s="365">
        <f>I45/H47-1</f>
        <v>-1</v>
      </c>
      <c r="Q45" s="360"/>
      <c r="R45" s="297"/>
    </row>
    <row r="46" spans="1:18" x14ac:dyDescent="0.2">
      <c r="A46" s="74"/>
      <c r="B46" s="75"/>
      <c r="C46" s="81"/>
      <c r="D46" s="81"/>
      <c r="E46" s="81"/>
      <c r="F46" s="81"/>
      <c r="G46" s="81"/>
      <c r="H46" s="81"/>
      <c r="I46" s="81"/>
      <c r="J46" s="82"/>
      <c r="K46" s="82"/>
      <c r="L46" s="82"/>
      <c r="M46" s="82"/>
      <c r="N46" s="82"/>
      <c r="O46" s="82"/>
      <c r="P46" s="352"/>
      <c r="Q46" s="360"/>
      <c r="R46" s="297"/>
    </row>
    <row r="47" spans="1:18" x14ac:dyDescent="0.2">
      <c r="A47" s="292" t="s">
        <v>89</v>
      </c>
      <c r="B47" s="293">
        <f t="shared" ref="B47:I47" si="34">SUM(B48:B53)</f>
        <v>1024.7162281399999</v>
      </c>
      <c r="C47" s="293">
        <f t="shared" si="34"/>
        <v>1104.6694877600003</v>
      </c>
      <c r="D47" s="293">
        <f t="shared" si="34"/>
        <v>1201.19456124</v>
      </c>
      <c r="E47" s="293">
        <f t="shared" si="34"/>
        <v>1104.2725772572519</v>
      </c>
      <c r="F47" s="293">
        <f t="shared" si="34"/>
        <v>1027.2163192952451</v>
      </c>
      <c r="G47" s="293">
        <f t="shared" si="34"/>
        <v>945.36909647128084</v>
      </c>
      <c r="H47" s="293">
        <f t="shared" si="34"/>
        <v>932.26408666690713</v>
      </c>
      <c r="I47" s="293">
        <f t="shared" si="34"/>
        <v>938.45435073851058</v>
      </c>
      <c r="J47" s="294">
        <f t="shared" ref="J47:O47" si="35">D47/C47-1</f>
        <v>8.7379143308944807E-2</v>
      </c>
      <c r="K47" s="294">
        <f t="shared" si="35"/>
        <v>-8.068799769014523E-2</v>
      </c>
      <c r="L47" s="294">
        <f t="shared" si="35"/>
        <v>-6.9780106423901311E-2</v>
      </c>
      <c r="M47" s="294">
        <f t="shared" si="35"/>
        <v>-7.9678662893632901E-2</v>
      </c>
      <c r="N47" s="294">
        <f t="shared" si="35"/>
        <v>-1.3862320921309901E-2</v>
      </c>
      <c r="O47" s="294">
        <f t="shared" si="35"/>
        <v>6.6400327548123972E-3</v>
      </c>
      <c r="P47" s="352">
        <f t="shared" ref="P47:P53" si="36">I47/H47-1</f>
        <v>6.6400327548123972E-3</v>
      </c>
      <c r="Q47" s="352">
        <f>(I47/E47)^(1/4)-1</f>
        <v>-3.9860766813642368E-2</v>
      </c>
    </row>
    <row r="48" spans="1:18" x14ac:dyDescent="0.2">
      <c r="A48" s="73" t="str">
        <f>A40</f>
        <v>"Maladie-Maternité-Invalidité"</v>
      </c>
      <c r="B48" s="448">
        <f>[9]Maladie!$G$103</f>
        <v>428.84193866000004</v>
      </c>
      <c r="C48" s="449">
        <f>[9]Maladie!$H$103</f>
        <v>404.78581773000002</v>
      </c>
      <c r="D48" s="449">
        <f>[9]Maladie!$I$103</f>
        <v>391.65207237999999</v>
      </c>
      <c r="E48" s="449">
        <f>[9]Maladie!$R$103</f>
        <v>379.96842292684158</v>
      </c>
      <c r="F48" s="449">
        <f>[9]Maladie!$W$103</f>
        <v>358.68294398816158</v>
      </c>
      <c r="G48" s="449">
        <f>[9]Maladie!$AB$103</f>
        <v>335.44788802146911</v>
      </c>
      <c r="H48" s="449">
        <f>[9]Maladie!$AG$103</f>
        <v>331.20142360380254</v>
      </c>
      <c r="I48" s="197">
        <f>[9]Maladie!$AL$103</f>
        <v>335.49229175367776</v>
      </c>
      <c r="J48" s="381">
        <f t="shared" ref="J48:J53" si="37">D48/C48-1</f>
        <v>-3.2446159857212442E-2</v>
      </c>
      <c r="K48" s="381">
        <f t="shared" ref="K48:K53" si="38">E48/D48-1</f>
        <v>-2.983170593777007E-2</v>
      </c>
      <c r="L48" s="381">
        <f t="shared" ref="L48:L53" si="39">F48/E48-1</f>
        <v>-5.6019073308042455E-2</v>
      </c>
      <c r="M48" s="381">
        <f t="shared" ref="M48:M53" si="40">G48/F48-1</f>
        <v>-6.4778814705667598E-2</v>
      </c>
      <c r="N48" s="381">
        <f t="shared" ref="N48:N53" si="41">H48/G48-1</f>
        <v>-1.2659088249781458E-2</v>
      </c>
      <c r="O48" s="381">
        <f t="shared" ref="O48:O53" si="42">I48/H48-1</f>
        <v>1.2955464089454249E-2</v>
      </c>
      <c r="P48" s="365">
        <f t="shared" si="36"/>
        <v>1.2955464089454249E-2</v>
      </c>
      <c r="Q48" s="360"/>
      <c r="R48" s="297"/>
    </row>
    <row r="49" spans="1:18" x14ac:dyDescent="0.2">
      <c r="A49" s="73" t="s">
        <v>126</v>
      </c>
      <c r="B49" s="448">
        <f>'[9]IJ AMEXA'!$F$27</f>
        <v>19.205607539999999</v>
      </c>
      <c r="C49" s="449">
        <f>'[9]IJ AMEXA'!$G$27</f>
        <v>19.134703520000002</v>
      </c>
      <c r="D49" s="449">
        <f>'[9]IJ AMEXA'!$H$27</f>
        <v>20.527070999999999</v>
      </c>
      <c r="E49" s="449">
        <f>'[9]IJ AMEXA'!$Q$27</f>
        <v>21.877247583993537</v>
      </c>
      <c r="F49" s="449">
        <f>'[9]IJ AMEXA'!$V$27</f>
        <v>21.638774640507403</v>
      </c>
      <c r="G49" s="449">
        <f>'[9]IJ AMEXA'!$AA$27</f>
        <v>21.421402414428702</v>
      </c>
      <c r="H49" s="449">
        <f>'[9]IJ AMEXA'!$AF$27</f>
        <v>21.260493561639478</v>
      </c>
      <c r="I49" s="449">
        <f>'[9]IJ AMEXA'!$AK$27</f>
        <v>21.128231999485884</v>
      </c>
      <c r="J49" s="381">
        <f t="shared" si="37"/>
        <v>7.2766608510273834E-2</v>
      </c>
      <c r="K49" s="381">
        <f t="shared" si="38"/>
        <v>6.5775413549918449E-2</v>
      </c>
      <c r="L49" s="381">
        <f t="shared" si="39"/>
        <v>-1.0900500283253733E-2</v>
      </c>
      <c r="M49" s="381">
        <f t="shared" si="40"/>
        <v>-1.0045496091621753E-2</v>
      </c>
      <c r="N49" s="381">
        <f t="shared" si="41"/>
        <v>-7.5115928302079693E-3</v>
      </c>
      <c r="O49" s="381">
        <f t="shared" si="42"/>
        <v>-6.2210014913405276E-3</v>
      </c>
      <c r="P49" s="365">
        <f t="shared" si="36"/>
        <v>-6.2210014913405276E-3</v>
      </c>
      <c r="Q49" s="360"/>
      <c r="R49" s="297"/>
    </row>
    <row r="50" spans="1:18" x14ac:dyDescent="0.2">
      <c r="A50" s="73" t="s">
        <v>82</v>
      </c>
      <c r="B50" s="448">
        <f>[9]AT!$G$51</f>
        <v>142.63413867</v>
      </c>
      <c r="C50" s="449">
        <f>[9]AT!$H$51</f>
        <v>227.13986542000001</v>
      </c>
      <c r="D50" s="449">
        <f>[9]AT!$I$51</f>
        <v>255.88897725000001</v>
      </c>
      <c r="E50" s="449">
        <f>[9]AT!$R$51</f>
        <v>196.11202214091134</v>
      </c>
      <c r="F50" s="449">
        <f>[9]AT!$W$51</f>
        <v>210.897414271527</v>
      </c>
      <c r="G50" s="449">
        <f>[9]AT!$AB$51</f>
        <v>190.82520835925726</v>
      </c>
      <c r="H50" s="449">
        <f>[9]AT!$AG$51</f>
        <v>196.70994498599703</v>
      </c>
      <c r="I50" s="197">
        <f>[9]AT!$AL$51</f>
        <v>203.69766030306957</v>
      </c>
      <c r="J50" s="381">
        <f t="shared" si="37"/>
        <v>0.12657008392974323</v>
      </c>
      <c r="K50" s="381">
        <f t="shared" si="38"/>
        <v>-0.23360504134059445</v>
      </c>
      <c r="L50" s="381">
        <f t="shared" si="39"/>
        <v>7.5392584142506047E-2</v>
      </c>
      <c r="M50" s="381">
        <f t="shared" si="40"/>
        <v>-9.517521104562765E-2</v>
      </c>
      <c r="N50" s="381">
        <f t="shared" si="41"/>
        <v>3.0838360808498999E-2</v>
      </c>
      <c r="O50" s="381">
        <f t="shared" si="42"/>
        <v>3.5522938698244078E-2</v>
      </c>
      <c r="P50" s="365">
        <f t="shared" si="36"/>
        <v>3.5522938698244078E-2</v>
      </c>
      <c r="Q50" s="360"/>
      <c r="R50" s="297"/>
    </row>
    <row r="51" spans="1:18" x14ac:dyDescent="0.2">
      <c r="A51" s="73" t="s">
        <v>83</v>
      </c>
      <c r="B51" s="448">
        <f>[9]Famille!$G$65</f>
        <v>54.174092299999998</v>
      </c>
      <c r="C51" s="449">
        <f>[9]Famille!$H$65</f>
        <v>55.669187379999997</v>
      </c>
      <c r="D51" s="449">
        <f>[9]Famille!$I$65</f>
        <v>58.275400169999998</v>
      </c>
      <c r="E51" s="449">
        <f>[9]Famille!$R$65</f>
        <v>45.753568769605174</v>
      </c>
      <c r="F51" s="449">
        <f>[9]Famille!$W$65</f>
        <v>39.611441803041359</v>
      </c>
      <c r="G51" s="449">
        <f>[9]Famille!$AB$65</f>
        <v>33.296566513551568</v>
      </c>
      <c r="H51" s="449">
        <f>[9]Famille!$AG$65</f>
        <v>31.017606128433485</v>
      </c>
      <c r="I51" s="449">
        <f>[9]Famille!$AL$65</f>
        <v>30.065846871578078</v>
      </c>
      <c r="J51" s="381">
        <f t="shared" si="37"/>
        <v>4.6816073893981791E-2</v>
      </c>
      <c r="K51" s="381">
        <f t="shared" si="38"/>
        <v>-0.2148733661865273</v>
      </c>
      <c r="L51" s="381">
        <f t="shared" si="39"/>
        <v>-0.13424366954833322</v>
      </c>
      <c r="M51" s="381">
        <f t="shared" si="40"/>
        <v>-0.15942048564879396</v>
      </c>
      <c r="N51" s="381">
        <f t="shared" si="41"/>
        <v>-6.8444305937387151E-2</v>
      </c>
      <c r="O51" s="381">
        <f t="shared" si="42"/>
        <v>-3.0684484576742999E-2</v>
      </c>
      <c r="P51" s="365">
        <f t="shared" si="36"/>
        <v>-3.0684484576742999E-2</v>
      </c>
      <c r="Q51" s="360"/>
      <c r="R51" s="297"/>
    </row>
    <row r="52" spans="1:18" x14ac:dyDescent="0.2">
      <c r="A52" s="73" t="s">
        <v>84</v>
      </c>
      <c r="B52" s="448">
        <f>[9]Vieillesse!$G$70</f>
        <v>269.76129892</v>
      </c>
      <c r="C52" s="449">
        <f>[9]Vieillesse!$H$70</f>
        <v>275.27580856000003</v>
      </c>
      <c r="D52" s="449">
        <f>[9]Vieillesse!$I$70</f>
        <v>293.26492977000004</v>
      </c>
      <c r="E52" s="449">
        <f>[9]Vieillesse!$R$70</f>
        <v>278.99199995587588</v>
      </c>
      <c r="F52" s="449">
        <f>[9]Vieillesse!$W$70</f>
        <v>188.40633689353328</v>
      </c>
      <c r="G52" s="449">
        <f>[9]Vieillesse!$AB$70</f>
        <v>167.18395733556861</v>
      </c>
      <c r="H52" s="449">
        <f>[9]Vieillesse!$AG$70</f>
        <v>158.98302236734602</v>
      </c>
      <c r="I52" s="449">
        <f>[9]Vieillesse!$AL$70</f>
        <v>156.42120467950272</v>
      </c>
      <c r="J52" s="381">
        <f t="shared" si="37"/>
        <v>6.5349444631924714E-2</v>
      </c>
      <c r="K52" s="381">
        <f t="shared" si="38"/>
        <v>-4.8669064607616219E-2</v>
      </c>
      <c r="L52" s="381">
        <f t="shared" si="39"/>
        <v>-0.32468910605561885</v>
      </c>
      <c r="M52" s="381">
        <f t="shared" si="40"/>
        <v>-0.11264153800706422</v>
      </c>
      <c r="N52" s="381">
        <f t="shared" si="41"/>
        <v>-4.9053360734617746E-2</v>
      </c>
      <c r="O52" s="381">
        <f t="shared" si="42"/>
        <v>-1.6113781520167403E-2</v>
      </c>
      <c r="P52" s="365">
        <f t="shared" si="36"/>
        <v>-1.6113781520167403E-2</v>
      </c>
      <c r="Q52" s="360"/>
      <c r="R52" s="297"/>
    </row>
    <row r="53" spans="1:18" x14ac:dyDescent="0.2">
      <c r="A53" s="73" t="s">
        <v>21</v>
      </c>
      <c r="B53" s="448">
        <f>[9]RCO!$G$32</f>
        <v>110.09915205</v>
      </c>
      <c r="C53" s="448">
        <f>[9]RCO!$H$32</f>
        <v>122.66410515000001</v>
      </c>
      <c r="D53" s="448">
        <f>[9]RCO!$I$32</f>
        <v>181.58611066999998</v>
      </c>
      <c r="E53" s="448">
        <f>[9]RCO!$R$32</f>
        <v>181.56931588002436</v>
      </c>
      <c r="F53" s="448">
        <f>[9]RCO!$W$32</f>
        <v>207.9794076984744</v>
      </c>
      <c r="G53" s="448">
        <f>[9]RCO!$AB$32</f>
        <v>197.19407382700547</v>
      </c>
      <c r="H53" s="448">
        <f>[9]RCO!$AG$32</f>
        <v>193.09159601968861</v>
      </c>
      <c r="I53" s="448">
        <f>[9]RCO!$AL$32</f>
        <v>191.64911513119662</v>
      </c>
      <c r="J53" s="381">
        <f t="shared" si="37"/>
        <v>0.48035246699062539</v>
      </c>
      <c r="K53" s="381">
        <f t="shared" si="38"/>
        <v>-9.2489397529593731E-5</v>
      </c>
      <c r="L53" s="381">
        <f t="shared" si="39"/>
        <v>0.14545459782368209</v>
      </c>
      <c r="M53" s="381">
        <f t="shared" si="40"/>
        <v>-5.185770067729667E-2</v>
      </c>
      <c r="N53" s="381">
        <f t="shared" si="41"/>
        <v>-2.080426519772538E-2</v>
      </c>
      <c r="O53" s="381">
        <f t="shared" si="42"/>
        <v>-7.4704488347846487E-3</v>
      </c>
      <c r="P53" s="365">
        <f t="shared" si="36"/>
        <v>-7.4704488347846487E-3</v>
      </c>
      <c r="Q53" s="360"/>
      <c r="R53" s="297"/>
    </row>
    <row r="54" spans="1:18" x14ac:dyDescent="0.2">
      <c r="A54" s="73"/>
      <c r="B54" s="163"/>
      <c r="C54" s="79"/>
      <c r="D54" s="79"/>
      <c r="E54" s="79"/>
      <c r="F54" s="79"/>
      <c r="G54" s="79"/>
      <c r="H54" s="79"/>
      <c r="I54" s="79"/>
      <c r="J54" s="76"/>
      <c r="K54" s="76"/>
      <c r="L54" s="76"/>
      <c r="M54" s="76"/>
      <c r="N54" s="76"/>
      <c r="O54" s="76"/>
      <c r="P54" s="365"/>
      <c r="Q54" s="360"/>
      <c r="R54" s="297"/>
    </row>
    <row r="55" spans="1:18" x14ac:dyDescent="0.2">
      <c r="A55" s="289" t="s">
        <v>90</v>
      </c>
      <c r="B55" s="290">
        <f t="shared" ref="B55:I55" si="43">SUM(B56:B61)</f>
        <v>544.17045883999992</v>
      </c>
      <c r="C55" s="290">
        <f t="shared" si="43"/>
        <v>513.01301491999993</v>
      </c>
      <c r="D55" s="290">
        <f t="shared" si="43"/>
        <v>538.03934122999999</v>
      </c>
      <c r="E55" s="290">
        <f t="shared" si="43"/>
        <v>535.03393756529692</v>
      </c>
      <c r="F55" s="290">
        <f t="shared" si="43"/>
        <v>539.44931764274702</v>
      </c>
      <c r="G55" s="290">
        <f t="shared" si="43"/>
        <v>544.08122330874346</v>
      </c>
      <c r="H55" s="290">
        <f t="shared" si="43"/>
        <v>548.97694112884051</v>
      </c>
      <c r="I55" s="290">
        <f t="shared" si="43"/>
        <v>552.3171102597762</v>
      </c>
      <c r="J55" s="291">
        <f t="shared" ref="J55:O55" si="44">D55/C55-1</f>
        <v>4.8783024177081913E-2</v>
      </c>
      <c r="K55" s="291">
        <f t="shared" si="44"/>
        <v>-5.5858437002626049E-3</v>
      </c>
      <c r="L55" s="291">
        <f t="shared" si="44"/>
        <v>8.252523377381582E-3</v>
      </c>
      <c r="M55" s="291">
        <f t="shared" si="44"/>
        <v>8.5863593010677697E-3</v>
      </c>
      <c r="N55" s="291">
        <f t="shared" si="44"/>
        <v>8.9981377970085319E-3</v>
      </c>
      <c r="O55" s="291">
        <f t="shared" si="44"/>
        <v>6.0843523301132851E-3</v>
      </c>
      <c r="P55" s="352">
        <f t="shared" ref="P55:P61" si="45">I55/H55-1</f>
        <v>6.0843523301132851E-3</v>
      </c>
      <c r="Q55" s="360"/>
      <c r="R55" s="297"/>
    </row>
    <row r="56" spans="1:18" x14ac:dyDescent="0.2">
      <c r="A56" s="73" t="str">
        <f>A48</f>
        <v>"Maladie-Maternité-Invalidité"</v>
      </c>
      <c r="B56" s="448">
        <f>[9]Maladie!$G$134</f>
        <v>189.49664781999999</v>
      </c>
      <c r="C56" s="449">
        <f>[9]Maladie!$H$134</f>
        <v>186.03295477</v>
      </c>
      <c r="D56" s="449">
        <f>[9]Maladie!$I$134</f>
        <v>180.27318184000001</v>
      </c>
      <c r="E56" s="449">
        <f>[9]Maladie!$R$134</f>
        <v>180.05305245580405</v>
      </c>
      <c r="F56" s="449">
        <f>[9]Maladie!$W$134</f>
        <v>181.68275572779095</v>
      </c>
      <c r="G56" s="449">
        <f>[9]Maladie!$AB$134</f>
        <v>183.37482464432313</v>
      </c>
      <c r="H56" s="449">
        <f>[9]Maladie!$AG$134</f>
        <v>185.13348919299852</v>
      </c>
      <c r="I56" s="197">
        <f>[9]Maladie!$AL$134</f>
        <v>185.13348919299852</v>
      </c>
      <c r="J56" s="380">
        <f t="shared" ref="J56:J61" si="46">D56/C56-1</f>
        <v>-3.0961035570934325E-2</v>
      </c>
      <c r="K56" s="380">
        <f t="shared" ref="K56:K61" si="47">E56/D56-1</f>
        <v>-1.2210878065674891E-3</v>
      </c>
      <c r="L56" s="380">
        <f t="shared" ref="L56:L61" si="48">F56/E56-1</f>
        <v>9.0512393417319092E-3</v>
      </c>
      <c r="M56" s="380">
        <f t="shared" ref="M56:M61" si="49">G56/F56-1</f>
        <v>9.3133160037892626E-3</v>
      </c>
      <c r="N56" s="380">
        <f t="shared" ref="N56:N61" si="50">H56/G56-1</f>
        <v>9.5905452238960187E-3</v>
      </c>
      <c r="O56" s="380">
        <f t="shared" ref="O56:O61" si="51">I56/H56-1</f>
        <v>0</v>
      </c>
      <c r="P56" s="365">
        <f t="shared" si="45"/>
        <v>0</v>
      </c>
      <c r="Q56" s="360"/>
      <c r="R56" s="297"/>
    </row>
    <row r="57" spans="1:18" x14ac:dyDescent="0.2">
      <c r="A57" s="73" t="s">
        <v>126</v>
      </c>
      <c r="B57" s="448">
        <f>'[9]IJ AMEXA'!$F$46</f>
        <v>9.9508104500000005</v>
      </c>
      <c r="C57" s="449">
        <f>'[9]IJ AMEXA'!$G$46</f>
        <v>10.627469749999999</v>
      </c>
      <c r="D57" s="449">
        <f>'[9]IJ AMEXA'!$H$46</f>
        <v>9.2337598399999994</v>
      </c>
      <c r="E57" s="449">
        <f>'[9]IJ AMEXA'!$Q$46</f>
        <v>9.4866974360360885</v>
      </c>
      <c r="F57" s="449">
        <f>'[9]IJ AMEXA'!$V$46</f>
        <v>9.5022186594570837</v>
      </c>
      <c r="G57" s="449">
        <f>'[9]IJ AMEXA'!$AA$46</f>
        <v>9.5134747810432572</v>
      </c>
      <c r="H57" s="449">
        <f>'[9]IJ AMEXA'!$AF$46</f>
        <v>9.5510774664535809</v>
      </c>
      <c r="I57" s="197">
        <f>'[9]IJ AMEXA'!$AK$46</f>
        <v>9.607371345210904</v>
      </c>
      <c r="J57" s="380">
        <f t="shared" si="46"/>
        <v>-0.13114221378988167</v>
      </c>
      <c r="K57" s="380">
        <f t="shared" si="47"/>
        <v>2.7392698144517613E-2</v>
      </c>
      <c r="L57" s="380">
        <f t="shared" si="48"/>
        <v>1.6361039788237441E-3</v>
      </c>
      <c r="M57" s="380">
        <f t="shared" si="49"/>
        <v>1.184578253729196E-3</v>
      </c>
      <c r="N57" s="380">
        <f t="shared" si="50"/>
        <v>3.9525710926622271E-3</v>
      </c>
      <c r="O57" s="380">
        <f t="shared" si="51"/>
        <v>5.893982009364418E-3</v>
      </c>
      <c r="P57" s="365">
        <f t="shared" si="45"/>
        <v>5.893982009364418E-3</v>
      </c>
      <c r="Q57" s="360"/>
      <c r="R57" s="297"/>
    </row>
    <row r="58" spans="1:18" s="129" customFormat="1" x14ac:dyDescent="0.2">
      <c r="A58" s="73" t="s">
        <v>82</v>
      </c>
      <c r="B58" s="448">
        <f>[9]AT!$G$76</f>
        <v>133.67912658</v>
      </c>
      <c r="C58" s="449">
        <f>[9]AT!$H$76</f>
        <v>101.04234933000001</v>
      </c>
      <c r="D58" s="449">
        <f>[9]AT!$I$76</f>
        <v>134.95535096</v>
      </c>
      <c r="E58" s="449">
        <f>[9]AT!$R$76</f>
        <v>132.24904404875534</v>
      </c>
      <c r="F58" s="449">
        <f>[9]AT!$W$76</f>
        <v>133.09878324916312</v>
      </c>
      <c r="G58" s="449">
        <f>[9]AT!$AB$76</f>
        <v>134.03203017683711</v>
      </c>
      <c r="H58" s="449">
        <f>[9]AT!$AG$76</f>
        <v>135.05610217198372</v>
      </c>
      <c r="I58" s="449">
        <f>[9]AT!$AL$76</f>
        <v>136.17898917694521</v>
      </c>
      <c r="J58" s="380">
        <f t="shared" si="46"/>
        <v>0.33563156295229812</v>
      </c>
      <c r="K58" s="380">
        <f t="shared" si="47"/>
        <v>-2.0053350178362295E-2</v>
      </c>
      <c r="L58" s="380">
        <f t="shared" si="48"/>
        <v>6.4252955968022718E-3</v>
      </c>
      <c r="M58" s="380">
        <f t="shared" si="49"/>
        <v>7.0116863948104236E-3</v>
      </c>
      <c r="N58" s="380">
        <f t="shared" si="50"/>
        <v>7.6405020038530225E-3</v>
      </c>
      <c r="O58" s="380">
        <f t="shared" si="51"/>
        <v>8.3142263615127998E-3</v>
      </c>
      <c r="P58" s="365">
        <f t="shared" si="45"/>
        <v>8.3142263615127998E-3</v>
      </c>
      <c r="Q58" s="360"/>
      <c r="R58" s="297"/>
    </row>
    <row r="59" spans="1:18" x14ac:dyDescent="0.2">
      <c r="A59" s="73" t="s">
        <v>83</v>
      </c>
      <c r="B59" s="448">
        <f>[9]Famille!$G$78</f>
        <v>98.059029899999999</v>
      </c>
      <c r="C59" s="449">
        <f>[9]Famille!$H$78</f>
        <v>97.16395052</v>
      </c>
      <c r="D59" s="449">
        <f>[9]Famille!$I$78</f>
        <v>92.269304079999998</v>
      </c>
      <c r="E59" s="449">
        <f>[9]Famille!$R$78</f>
        <v>92.125543841439523</v>
      </c>
      <c r="F59" s="449">
        <f>[9]Famille!$W$78</f>
        <v>92.955145797381988</v>
      </c>
      <c r="G59" s="449">
        <f>[9]Famille!$AB$78</f>
        <v>93.817118820239585</v>
      </c>
      <c r="H59" s="449">
        <f>[9]Famille!$AG$78</f>
        <v>94.713678723627282</v>
      </c>
      <c r="I59" s="449">
        <f>[9]Famille!$AL$78</f>
        <v>95.64723025592869</v>
      </c>
      <c r="J59" s="380">
        <f t="shared" si="46"/>
        <v>-5.0375127954400134E-2</v>
      </c>
      <c r="K59" s="380">
        <f t="shared" si="47"/>
        <v>-1.5580505347242424E-3</v>
      </c>
      <c r="L59" s="380">
        <f t="shared" si="48"/>
        <v>9.0051241094470935E-3</v>
      </c>
      <c r="M59" s="380">
        <f t="shared" si="49"/>
        <v>9.2729995253459929E-3</v>
      </c>
      <c r="N59" s="380">
        <f t="shared" si="50"/>
        <v>9.5564638379650457E-3</v>
      </c>
      <c r="O59" s="380">
        <f t="shared" si="51"/>
        <v>9.8565650166064778E-3</v>
      </c>
      <c r="P59" s="365">
        <f t="shared" si="45"/>
        <v>9.8565650166064778E-3</v>
      </c>
      <c r="Q59" s="360"/>
      <c r="R59" s="297"/>
    </row>
    <row r="60" spans="1:18" x14ac:dyDescent="0.2">
      <c r="A60" s="73" t="s">
        <v>84</v>
      </c>
      <c r="B60" s="448">
        <f>[9]Vieillesse!$G$86</f>
        <v>97.78963838</v>
      </c>
      <c r="C60" s="449">
        <f>[9]Vieillesse!$H$86</f>
        <v>103.70696477999999</v>
      </c>
      <c r="D60" s="449">
        <f>[9]Vieillesse!$I$86</f>
        <v>108.28033062</v>
      </c>
      <c r="E60" s="449">
        <f>[9]Vieillesse!$R$86</f>
        <v>108.09866558073394</v>
      </c>
      <c r="F60" s="449">
        <f>[9]Vieillesse!$W$86</f>
        <v>109.07033616006711</v>
      </c>
      <c r="G60" s="449">
        <f>[9]Vieillesse!$AB$86</f>
        <v>110.080182733038</v>
      </c>
      <c r="H60" s="449">
        <f>[9]Vieillesse!$AG$86</f>
        <v>111.13082677605026</v>
      </c>
      <c r="I60" s="449">
        <f>[9]Vieillesse!$AL$86</f>
        <v>112.22511354246311</v>
      </c>
      <c r="J60" s="380">
        <f t="shared" si="46"/>
        <v>4.4098926718198372E-2</v>
      </c>
      <c r="K60" s="380">
        <f t="shared" si="47"/>
        <v>-1.6777288933813583E-3</v>
      </c>
      <c r="L60" s="380">
        <f t="shared" si="48"/>
        <v>8.9887379655717581E-3</v>
      </c>
      <c r="M60" s="380">
        <f t="shared" si="49"/>
        <v>9.2586729675874224E-3</v>
      </c>
      <c r="N60" s="380">
        <f t="shared" si="50"/>
        <v>9.5443522796490043E-3</v>
      </c>
      <c r="O60" s="380">
        <f t="shared" si="51"/>
        <v>9.8468336658561473E-3</v>
      </c>
      <c r="P60" s="365">
        <f t="shared" si="45"/>
        <v>9.8468336658561473E-3</v>
      </c>
      <c r="Q60" s="360"/>
      <c r="R60" s="297"/>
    </row>
    <row r="61" spans="1:18" x14ac:dyDescent="0.2">
      <c r="A61" s="73" t="s">
        <v>21</v>
      </c>
      <c r="B61" s="448">
        <f>[9]RCO!$G$48</f>
        <v>15.19520571</v>
      </c>
      <c r="C61" s="449">
        <f>[9]RCO!$H$48</f>
        <v>14.43932577</v>
      </c>
      <c r="D61" s="449">
        <f>[9]RCO!$I$48</f>
        <v>13.02741389</v>
      </c>
      <c r="E61" s="449">
        <f>[9]RCO!$R$48</f>
        <v>13.020934202527943</v>
      </c>
      <c r="F61" s="449">
        <f>[9]RCO!$W$48</f>
        <v>13.140078048886817</v>
      </c>
      <c r="G61" s="449">
        <f>[9]RCO!$AB$48</f>
        <v>13.263592153262362</v>
      </c>
      <c r="H61" s="449">
        <f>[9]RCO!$AG$48</f>
        <v>13.391766797727081</v>
      </c>
      <c r="I61" s="449">
        <f>[9]RCO!$AL$48</f>
        <v>13.524916746229751</v>
      </c>
      <c r="J61" s="380">
        <f t="shared" si="46"/>
        <v>-9.7782396663802063E-2</v>
      </c>
      <c r="K61" s="380">
        <f t="shared" si="47"/>
        <v>-4.9738862423265306E-4</v>
      </c>
      <c r="L61" s="380">
        <f t="shared" si="48"/>
        <v>9.1501765161936532E-3</v>
      </c>
      <c r="M61" s="380">
        <f t="shared" si="49"/>
        <v>9.3997999034722834E-3</v>
      </c>
      <c r="N61" s="380">
        <f t="shared" si="50"/>
        <v>9.6636448847073897E-3</v>
      </c>
      <c r="O61" s="380">
        <f t="shared" si="51"/>
        <v>9.9426722787070432E-3</v>
      </c>
      <c r="P61" s="365">
        <f t="shared" si="45"/>
        <v>9.9426722787070432E-3</v>
      </c>
      <c r="Q61" s="360"/>
      <c r="R61" s="297"/>
    </row>
    <row r="62" spans="1:18" x14ac:dyDescent="0.2">
      <c r="A62" s="73"/>
      <c r="C62" s="79"/>
      <c r="D62" s="79"/>
      <c r="E62" s="79"/>
      <c r="F62" s="79"/>
      <c r="G62" s="79"/>
      <c r="H62" s="79"/>
      <c r="I62" s="79"/>
      <c r="J62" s="76"/>
      <c r="K62" s="76"/>
      <c r="L62" s="76"/>
      <c r="M62" s="76"/>
      <c r="N62" s="76"/>
      <c r="O62" s="76"/>
      <c r="P62" s="365"/>
      <c r="Q62" s="360"/>
      <c r="R62" s="297"/>
    </row>
    <row r="63" spans="1:18" x14ac:dyDescent="0.2">
      <c r="A63" s="295" t="s">
        <v>91</v>
      </c>
      <c r="B63" s="296">
        <f t="shared" ref="B63:H63" si="52">B4+B29+B31+B39+B47+B55</f>
        <v>16658.82231562</v>
      </c>
      <c r="C63" s="296">
        <f t="shared" si="52"/>
        <v>16640.64139931</v>
      </c>
      <c r="D63" s="296">
        <f t="shared" si="52"/>
        <v>16382.608266399999</v>
      </c>
      <c r="E63" s="296">
        <f t="shared" si="52"/>
        <v>16546.677514015617</v>
      </c>
      <c r="F63" s="296">
        <f t="shared" si="52"/>
        <v>16433.071485093824</v>
      </c>
      <c r="G63" s="296">
        <f t="shared" si="52"/>
        <v>16404.463065125325</v>
      </c>
      <c r="H63" s="296">
        <f t="shared" si="52"/>
        <v>16476.268307719896</v>
      </c>
      <c r="I63" s="296">
        <f>I4+I29+I31+I39+I47+I55</f>
        <v>16591.499615158369</v>
      </c>
      <c r="J63" s="291">
        <f t="shared" ref="J63:O63" si="53">D63/C63-1</f>
        <v>-1.5506201156446964E-2</v>
      </c>
      <c r="K63" s="291">
        <f t="shared" si="53"/>
        <v>1.0014842871639562E-2</v>
      </c>
      <c r="L63" s="291">
        <f t="shared" si="53"/>
        <v>-6.8657909616939294E-3</v>
      </c>
      <c r="M63" s="291">
        <f t="shared" si="53"/>
        <v>-1.7409052224016675E-3</v>
      </c>
      <c r="N63" s="291">
        <f t="shared" si="53"/>
        <v>4.3771772541110199E-3</v>
      </c>
      <c r="O63" s="291">
        <f t="shared" si="53"/>
        <v>6.9937746391566247E-3</v>
      </c>
      <c r="P63" s="352">
        <f>I63/H63-1</f>
        <v>6.9937746391566247E-3</v>
      </c>
      <c r="Q63" s="352">
        <f>(I63/E63)^(1/4)-1</f>
        <v>6.7652013761976271E-4</v>
      </c>
    </row>
    <row r="64" spans="1:18" s="124" customFormat="1" ht="11.25" x14ac:dyDescent="0.2">
      <c r="B64" s="302"/>
      <c r="C64" s="303"/>
      <c r="D64" s="303"/>
      <c r="E64" s="303"/>
      <c r="F64" s="303"/>
      <c r="G64" s="303"/>
      <c r="H64" s="303"/>
      <c r="I64" s="303"/>
      <c r="J64" s="180"/>
      <c r="K64" s="179"/>
    </row>
    <row r="65" spans="1:17" x14ac:dyDescent="0.2">
      <c r="B65" s="99"/>
      <c r="E65"/>
      <c r="F65"/>
      <c r="G65"/>
      <c r="H65"/>
      <c r="I65"/>
    </row>
    <row r="67" spans="1:17" x14ac:dyDescent="0.2">
      <c r="A67" s="84" t="s">
        <v>92</v>
      </c>
      <c r="B67" s="280">
        <f>J2</f>
        <v>2024</v>
      </c>
      <c r="C67" s="280">
        <f>B67+1</f>
        <v>2025</v>
      </c>
      <c r="D67" s="280">
        <f>C67+1</f>
        <v>2026</v>
      </c>
      <c r="E67" s="280">
        <f>D67+1</f>
        <v>2027</v>
      </c>
      <c r="F67" s="280">
        <f>E67+1</f>
        <v>2028</v>
      </c>
      <c r="G67" s="280">
        <f>F67+1</f>
        <v>2029</v>
      </c>
      <c r="H67" s="278" t="s">
        <v>266</v>
      </c>
      <c r="I67" s="285" t="s">
        <v>268</v>
      </c>
      <c r="L67" s="498" t="s">
        <v>215</v>
      </c>
      <c r="M67" s="498"/>
      <c r="N67" s="498"/>
    </row>
    <row r="68" spans="1:17" x14ac:dyDescent="0.2">
      <c r="A68" s="396" t="s">
        <v>254</v>
      </c>
      <c r="B68" s="394">
        <f t="shared" ref="B68:G68" si="54">(D4/D$63)*J4*100</f>
        <v>-2.2261261767632514</v>
      </c>
      <c r="C68" s="394">
        <f t="shared" si="54"/>
        <v>1.7139064170654001</v>
      </c>
      <c r="D68" s="394">
        <f t="shared" si="54"/>
        <v>-0.25537757682928769</v>
      </c>
      <c r="E68" s="394">
        <f t="shared" si="54"/>
        <v>0.26636253062756887</v>
      </c>
      <c r="F68" s="394">
        <f t="shared" si="54"/>
        <v>0.43830496920819734</v>
      </c>
      <c r="G68" s="394">
        <f t="shared" si="54"/>
        <v>0.58541498278207782</v>
      </c>
      <c r="H68" s="299">
        <f>AVERAGE(C68:G68)</f>
        <v>0.54972226457079132</v>
      </c>
      <c r="I68" s="395">
        <f>D4/D63</f>
        <v>0.86953716698374872</v>
      </c>
      <c r="L68" s="134" t="s">
        <v>167</v>
      </c>
      <c r="M68"/>
      <c r="Q68" s="8"/>
    </row>
    <row r="69" spans="1:17" x14ac:dyDescent="0.2">
      <c r="A69" s="396" t="s">
        <v>255</v>
      </c>
      <c r="B69" s="394">
        <f t="shared" ref="B69:G69" si="55">(D29/D$63)*J29*100</f>
        <v>-5.0489016603974514E-2</v>
      </c>
      <c r="C69" s="394">
        <f t="shared" si="55"/>
        <v>-7.632617057622311E-2</v>
      </c>
      <c r="D69" s="394">
        <f t="shared" si="55"/>
        <v>7.4858482002155132E-3</v>
      </c>
      <c r="E69" s="394">
        <f t="shared" si="55"/>
        <v>3.2513992384999808E-2</v>
      </c>
      <c r="F69" s="394">
        <f t="shared" si="55"/>
        <v>5.0165296730204041E-2</v>
      </c>
      <c r="G69" s="394">
        <f t="shared" si="55"/>
        <v>5.7066787222991001E-2</v>
      </c>
      <c r="H69" s="299">
        <f>AVERAGE(C69:G69)</f>
        <v>1.4181150792437452E-2</v>
      </c>
      <c r="I69" s="395">
        <f>D29/D63</f>
        <v>2.352485741238379E-2</v>
      </c>
      <c r="L69"/>
      <c r="Q69" s="8"/>
    </row>
    <row r="70" spans="1:17" x14ac:dyDescent="0.2">
      <c r="A70" s="396" t="s">
        <v>253</v>
      </c>
      <c r="B70" s="394">
        <f t="shared" ref="B70:G70" si="56">(D31/D$63)*J31*100</f>
        <v>2.5554054756325544E-2</v>
      </c>
      <c r="C70" s="394">
        <f t="shared" si="56"/>
        <v>-6.0388407815258104E-3</v>
      </c>
      <c r="D70" s="394">
        <f t="shared" si="56"/>
        <v>-6.2072732019381337E-4</v>
      </c>
      <c r="E70" s="394">
        <f t="shared" si="56"/>
        <v>-1.2983010840547798E-3</v>
      </c>
      <c r="F70" s="394">
        <f t="shared" si="56"/>
        <v>3.7386667285794345E-4</v>
      </c>
      <c r="G70" s="394">
        <f t="shared" si="56"/>
        <v>-2.2600190179259335E-4</v>
      </c>
      <c r="H70" s="299">
        <f t="shared" ref="H70:H75" si="57">AVERAGE(C70:G70)</f>
        <v>-1.5620008829418108E-3</v>
      </c>
      <c r="I70" s="332"/>
      <c r="L70"/>
      <c r="Q70" s="8"/>
    </row>
    <row r="71" spans="1:17" x14ac:dyDescent="0.2">
      <c r="A71" s="396" t="s">
        <v>252</v>
      </c>
      <c r="B71" s="394" t="e">
        <f t="shared" ref="B71:G71" si="58">(D39/D$63)*J39*100</f>
        <v>#DIV/0!</v>
      </c>
      <c r="C71" s="394" t="e">
        <f t="shared" si="58"/>
        <v>#DIV/0!</v>
      </c>
      <c r="D71" s="394" t="e">
        <f t="shared" si="58"/>
        <v>#DIV/0!</v>
      </c>
      <c r="E71" s="394" t="e">
        <f t="shared" si="58"/>
        <v>#DIV/0!</v>
      </c>
      <c r="F71" s="394" t="e">
        <f t="shared" si="58"/>
        <v>#DIV/0!</v>
      </c>
      <c r="G71" s="394" t="e">
        <f t="shared" si="58"/>
        <v>#DIV/0!</v>
      </c>
      <c r="H71" s="299" t="e">
        <f t="shared" si="57"/>
        <v>#DIV/0!</v>
      </c>
      <c r="I71" s="395">
        <f>D39/D63</f>
        <v>0</v>
      </c>
      <c r="L71"/>
      <c r="Q71" s="8"/>
    </row>
    <row r="72" spans="1:17" x14ac:dyDescent="0.2">
      <c r="A72" s="396" t="s">
        <v>251</v>
      </c>
      <c r="B72" s="394">
        <f t="shared" ref="B72:G72" si="59">(D47/D$63)*J47*100</f>
        <v>0.64067546511370843</v>
      </c>
      <c r="C72" s="394">
        <f t="shared" si="59"/>
        <v>-0.53848600776531552</v>
      </c>
      <c r="D72" s="394">
        <f t="shared" si="59"/>
        <v>-0.43618908458963079</v>
      </c>
      <c r="E72" s="394">
        <f t="shared" si="59"/>
        <v>-0.45917836657470656</v>
      </c>
      <c r="F72" s="394">
        <f t="shared" si="59"/>
        <v>-7.8436110115622168E-2</v>
      </c>
      <c r="G72" s="394">
        <f t="shared" si="59"/>
        <v>3.7557591371106647E-2</v>
      </c>
      <c r="H72" s="299">
        <f t="shared" si="57"/>
        <v>-0.29494639553483371</v>
      </c>
      <c r="I72" s="395">
        <f>D47/D63</f>
        <v>7.3321325988340735E-2</v>
      </c>
      <c r="L72"/>
      <c r="Q72" s="8"/>
    </row>
    <row r="73" spans="1:17" x14ac:dyDescent="0.2">
      <c r="A73" s="396" t="s">
        <v>250</v>
      </c>
      <c r="B73" s="394">
        <f>(D55/$D$63)*J55*100</f>
        <v>0.1602137203346071</v>
      </c>
      <c r="C73" s="394">
        <f>(E55/$E$63)*K55*100</f>
        <v>-1.8061728386525616E-2</v>
      </c>
      <c r="D73" s="394">
        <f>(F55/$F$63)*L55*100</f>
        <v>2.7090602683725228E-2</v>
      </c>
      <c r="E73" s="394">
        <f>(G55/$G$63)*M55*100</f>
        <v>2.8478084614820463E-2</v>
      </c>
      <c r="F73" s="394">
        <f>(H55/$H$63)*N55*100</f>
        <v>2.9981122371884637E-2</v>
      </c>
      <c r="G73" s="394">
        <f>(I55/$I$63)*O55*100</f>
        <v>2.0254298735602441E-2</v>
      </c>
      <c r="H73" s="299">
        <f t="shared" si="57"/>
        <v>1.7548476003901432E-2</v>
      </c>
      <c r="I73" s="332"/>
      <c r="L73"/>
      <c r="Q73" s="8"/>
    </row>
    <row r="74" spans="1:17" x14ac:dyDescent="0.2">
      <c r="A74" s="396" t="s">
        <v>93</v>
      </c>
      <c r="B74" s="270">
        <f t="shared" ref="B74:G74" si="60">(D63/D$63)*J63*100</f>
        <v>-1.5506201156446964</v>
      </c>
      <c r="C74" s="270">
        <f t="shared" si="60"/>
        <v>1.0014842871639562</v>
      </c>
      <c r="D74" s="270">
        <f t="shared" si="60"/>
        <v>-0.68657909616939294</v>
      </c>
      <c r="E74" s="270">
        <f t="shared" si="60"/>
        <v>-0.17409052224016675</v>
      </c>
      <c r="F74" s="270">
        <f t="shared" si="60"/>
        <v>0.43771772541110199</v>
      </c>
      <c r="G74" s="270">
        <f t="shared" si="60"/>
        <v>0.69937746391566247</v>
      </c>
      <c r="H74" s="299">
        <f t="shared" si="57"/>
        <v>0.2555819716162322</v>
      </c>
      <c r="I74" s="395">
        <f>D63/D63</f>
        <v>1</v>
      </c>
      <c r="L74"/>
      <c r="Q74" s="8"/>
    </row>
    <row r="75" spans="1:17" x14ac:dyDescent="0.2">
      <c r="A75" s="298" t="s">
        <v>213</v>
      </c>
      <c r="B75" s="397">
        <f t="shared" ref="B75:G75" si="61">(D3/D$63)*J3*100</f>
        <v>-2.2261261767632514</v>
      </c>
      <c r="C75" s="397">
        <f t="shared" si="61"/>
        <v>1.7139064170654004</v>
      </c>
      <c r="D75" s="397">
        <f t="shared" si="61"/>
        <v>-0.25537757682929746</v>
      </c>
      <c r="E75" s="397">
        <f t="shared" si="61"/>
        <v>0.26636253062756887</v>
      </c>
      <c r="F75" s="397">
        <f t="shared" si="61"/>
        <v>0.43830496920819734</v>
      </c>
      <c r="G75" s="397">
        <f t="shared" si="61"/>
        <v>0.58541498278207782</v>
      </c>
      <c r="H75" s="299">
        <f t="shared" si="57"/>
        <v>0.54972226457078932</v>
      </c>
      <c r="I75" s="332"/>
    </row>
    <row r="76" spans="1:17" x14ac:dyDescent="0.2">
      <c r="E76"/>
      <c r="F76"/>
    </row>
    <row r="77" spans="1:17" x14ac:dyDescent="0.2">
      <c r="A77" s="128"/>
    </row>
    <row r="78" spans="1:17" x14ac:dyDescent="0.2">
      <c r="A78" s="300" t="s">
        <v>148</v>
      </c>
      <c r="B78" s="301">
        <f>B2</f>
        <v>2022</v>
      </c>
      <c r="C78" s="301">
        <f t="shared" ref="C78:I78" si="62">C2</f>
        <v>2023</v>
      </c>
      <c r="D78" s="301">
        <f t="shared" si="62"/>
        <v>2024</v>
      </c>
      <c r="E78" s="301">
        <f t="shared" si="62"/>
        <v>2025</v>
      </c>
      <c r="F78" s="301">
        <f t="shared" si="62"/>
        <v>2026</v>
      </c>
      <c r="G78" s="301">
        <f t="shared" si="62"/>
        <v>2027</v>
      </c>
      <c r="H78" s="301">
        <f t="shared" si="62"/>
        <v>2028</v>
      </c>
      <c r="I78" s="301">
        <f t="shared" si="62"/>
        <v>2029</v>
      </c>
    </row>
    <row r="79" spans="1:17" x14ac:dyDescent="0.2">
      <c r="A79" s="198" t="s">
        <v>149</v>
      </c>
      <c r="B79" s="175">
        <f t="shared" ref="B79:I83" si="63">B6+B14+B22+B32+B40+B48+B56</f>
        <v>7203.6207481300007</v>
      </c>
      <c r="C79" s="175">
        <f t="shared" si="63"/>
        <v>7077.4359834700008</v>
      </c>
      <c r="D79" s="175">
        <f t="shared" si="63"/>
        <v>6633.8170749399997</v>
      </c>
      <c r="E79" s="175">
        <f t="shared" si="63"/>
        <v>6886.0055551383994</v>
      </c>
      <c r="F79" s="175">
        <f t="shared" si="63"/>
        <v>6966.3935310310226</v>
      </c>
      <c r="G79" s="175">
        <f t="shared" si="63"/>
        <v>7091.0649131658529</v>
      </c>
      <c r="H79" s="175">
        <f t="shared" si="63"/>
        <v>7231.1087397095289</v>
      </c>
      <c r="I79" s="175">
        <f t="shared" si="63"/>
        <v>7412.3040485252504</v>
      </c>
    </row>
    <row r="80" spans="1:17" x14ac:dyDescent="0.2">
      <c r="A80" s="198" t="s">
        <v>126</v>
      </c>
      <c r="B80" s="175">
        <f t="shared" si="63"/>
        <v>100.06288401000002</v>
      </c>
      <c r="C80" s="175">
        <f t="shared" si="63"/>
        <v>101.76224481000001</v>
      </c>
      <c r="D80" s="175">
        <f t="shared" si="63"/>
        <v>107.29714232000001</v>
      </c>
      <c r="E80" s="175">
        <f t="shared" si="63"/>
        <v>112.00374202444348</v>
      </c>
      <c r="F80" s="175">
        <f t="shared" si="63"/>
        <v>111.8474176395287</v>
      </c>
      <c r="G80" s="175">
        <f t="shared" si="63"/>
        <v>111.51446933297646</v>
      </c>
      <c r="H80" s="175">
        <f t="shared" si="63"/>
        <v>111.73944297084589</v>
      </c>
      <c r="I80" s="175">
        <f t="shared" si="63"/>
        <v>112.36355481362315</v>
      </c>
    </row>
    <row r="81" spans="1:11" x14ac:dyDescent="0.2">
      <c r="A81" s="198" t="s">
        <v>150</v>
      </c>
      <c r="B81" s="175">
        <f t="shared" si="63"/>
        <v>422.34210016999998</v>
      </c>
      <c r="C81" s="175">
        <f t="shared" si="63"/>
        <v>477.64435893999996</v>
      </c>
      <c r="D81" s="175">
        <f t="shared" si="63"/>
        <v>533.48982902000012</v>
      </c>
      <c r="E81" s="175">
        <f t="shared" si="63"/>
        <v>472.52325541995708</v>
      </c>
      <c r="F81" s="175">
        <f t="shared" si="63"/>
        <v>490.18268378469975</v>
      </c>
      <c r="G81" s="175">
        <f t="shared" si="63"/>
        <v>472.9566685321052</v>
      </c>
      <c r="H81" s="175">
        <f t="shared" si="63"/>
        <v>482.07277940794017</v>
      </c>
      <c r="I81" s="175">
        <f t="shared" si="63"/>
        <v>492.30424594839263</v>
      </c>
      <c r="K81" s="130"/>
    </row>
    <row r="82" spans="1:11" x14ac:dyDescent="0.2">
      <c r="A82" s="198" t="s">
        <v>151</v>
      </c>
      <c r="B82" s="175">
        <f t="shared" si="63"/>
        <v>660.4635208200001</v>
      </c>
      <c r="C82" s="175">
        <f t="shared" si="63"/>
        <v>690.39751589000002</v>
      </c>
      <c r="D82" s="175">
        <f t="shared" si="63"/>
        <v>577.71216615999992</v>
      </c>
      <c r="E82" s="175">
        <f t="shared" si="63"/>
        <v>551.34385770138761</v>
      </c>
      <c r="F82" s="175">
        <f t="shared" si="63"/>
        <v>550.33336627490473</v>
      </c>
      <c r="G82" s="175">
        <f t="shared" si="63"/>
        <v>550.93357762611015</v>
      </c>
      <c r="H82" s="175">
        <f t="shared" si="63"/>
        <v>556.35266952423785</v>
      </c>
      <c r="I82" s="175">
        <f t="shared" si="63"/>
        <v>562.92018403592886</v>
      </c>
    </row>
    <row r="83" spans="1:11" x14ac:dyDescent="0.2">
      <c r="A83" s="198" t="s">
        <v>152</v>
      </c>
      <c r="B83" s="175">
        <f t="shared" si="63"/>
        <v>7099.6168018699982</v>
      </c>
      <c r="C83" s="175">
        <f t="shared" si="63"/>
        <v>7091.91930813</v>
      </c>
      <c r="D83" s="175">
        <f t="shared" si="63"/>
        <v>7242.5508439799987</v>
      </c>
      <c r="E83" s="175">
        <f t="shared" si="63"/>
        <v>7153.9728010980798</v>
      </c>
      <c r="F83" s="175">
        <f t="shared" si="63"/>
        <v>6918.3618626946691</v>
      </c>
      <c r="G83" s="175">
        <f t="shared" si="63"/>
        <v>6795.1318255429524</v>
      </c>
      <c r="H83" s="175">
        <f t="shared" si="63"/>
        <v>6718.645563990488</v>
      </c>
      <c r="I83" s="175">
        <f t="shared" si="63"/>
        <v>6636.0108242309352</v>
      </c>
    </row>
    <row r="84" spans="1:11" x14ac:dyDescent="0.2">
      <c r="A84" s="198" t="s">
        <v>104</v>
      </c>
      <c r="B84" s="175">
        <f t="shared" ref="B84:I84" si="64">D9916+B27+B37+B45+B53+B61+B11</f>
        <v>1172.71626062</v>
      </c>
      <c r="C84" s="175">
        <f t="shared" si="64"/>
        <v>1201.4819880700002</v>
      </c>
      <c r="D84" s="175">
        <f t="shared" si="64"/>
        <v>1287.7412099799999</v>
      </c>
      <c r="E84" s="175">
        <f t="shared" si="64"/>
        <v>1370.8283026333509</v>
      </c>
      <c r="F84" s="175">
        <f t="shared" si="64"/>
        <v>1395.9526236690019</v>
      </c>
      <c r="G84" s="175">
        <f t="shared" si="64"/>
        <v>1382.8616109253296</v>
      </c>
      <c r="H84" s="175">
        <f t="shared" si="64"/>
        <v>1376.3491121168545</v>
      </c>
      <c r="I84" s="175">
        <f t="shared" si="64"/>
        <v>1375.5967576042376</v>
      </c>
    </row>
    <row r="86" spans="1:11" x14ac:dyDescent="0.2">
      <c r="E86" s="333"/>
      <c r="F86" s="333"/>
      <c r="G86" s="333"/>
    </row>
    <row r="87" spans="1:11" x14ac:dyDescent="0.2">
      <c r="A87" s="84"/>
      <c r="B87" s="334">
        <v>2024</v>
      </c>
      <c r="C87" s="334">
        <v>2025</v>
      </c>
      <c r="D87" s="496" t="s">
        <v>1</v>
      </c>
      <c r="E87" s="496" t="s">
        <v>300</v>
      </c>
      <c r="F87" s="496" t="s">
        <v>267</v>
      </c>
      <c r="G87" s="496" t="s">
        <v>268</v>
      </c>
    </row>
    <row r="88" spans="1:11" x14ac:dyDescent="0.2">
      <c r="A88" s="353" t="s">
        <v>34</v>
      </c>
      <c r="B88" s="334" t="s">
        <v>269</v>
      </c>
      <c r="C88" s="334" t="s">
        <v>269</v>
      </c>
      <c r="D88" s="497"/>
      <c r="E88" s="497"/>
      <c r="F88" s="497"/>
      <c r="G88" s="497"/>
    </row>
    <row r="89" spans="1:11" x14ac:dyDescent="0.2">
      <c r="A89" s="335" t="s">
        <v>270</v>
      </c>
      <c r="B89" s="336">
        <f>D4</f>
        <v>14245.286779769998</v>
      </c>
      <c r="C89" s="336">
        <f>E4</f>
        <v>14523.44975175418</v>
      </c>
      <c r="D89" s="346">
        <f t="shared" ref="D89:D96" si="65">C89/B89-1</f>
        <v>1.9526667050270063E-2</v>
      </c>
      <c r="E89" s="346">
        <f>Q4</f>
        <v>2.9106089627617404E-3</v>
      </c>
      <c r="F89" s="349">
        <f>(B89/B96)*D89*100</f>
        <v>1.6979162747526744</v>
      </c>
      <c r="G89" s="346">
        <f>C89/C96</f>
        <v>0.87772604134288035</v>
      </c>
    </row>
    <row r="90" spans="1:11" x14ac:dyDescent="0.2">
      <c r="A90" s="335" t="s">
        <v>271</v>
      </c>
      <c r="B90" s="337">
        <f>D29</f>
        <v>385.39852350999996</v>
      </c>
      <c r="C90" s="337">
        <f>E29</f>
        <v>372.32564040800492</v>
      </c>
      <c r="D90" s="346">
        <f t="shared" si="65"/>
        <v>-3.3920428607080111E-2</v>
      </c>
      <c r="E90" s="347">
        <f>Q29</f>
        <v>1.5627603970946202E-2</v>
      </c>
      <c r="F90" s="349">
        <f>(B90/B96)*D90*100</f>
        <v>-7.979732463485037E-2</v>
      </c>
      <c r="G90" s="346">
        <f>C90/C96</f>
        <v>2.2501534830338722E-2</v>
      </c>
    </row>
    <row r="91" spans="1:11" x14ac:dyDescent="0.2">
      <c r="A91" s="84" t="s">
        <v>89</v>
      </c>
      <c r="B91" s="337">
        <f>D47</f>
        <v>1201.19456124</v>
      </c>
      <c r="C91" s="337">
        <f>E47</f>
        <v>1104.2725772572519</v>
      </c>
      <c r="D91" s="346">
        <f t="shared" si="65"/>
        <v>-8.068799769014523E-2</v>
      </c>
      <c r="E91" s="347">
        <f>Q47</f>
        <v>-3.9860766813642368E-2</v>
      </c>
      <c r="F91" s="349">
        <f>(B91/B96)*D91*100</f>
        <v>-0.59161509819856228</v>
      </c>
      <c r="G91" s="346">
        <f>C91/C96</f>
        <v>6.6736816277581656E-2</v>
      </c>
    </row>
    <row r="92" spans="1:11" x14ac:dyDescent="0.2">
      <c r="A92" s="84" t="s">
        <v>90</v>
      </c>
      <c r="B92" s="337">
        <f>D55</f>
        <v>538.03934122999999</v>
      </c>
      <c r="C92" s="337">
        <f>E55</f>
        <v>535.03393756529692</v>
      </c>
      <c r="D92" s="346">
        <f t="shared" si="65"/>
        <v>-5.5858437002626049E-3</v>
      </c>
      <c r="E92" s="347" t="s">
        <v>236</v>
      </c>
      <c r="F92" s="349">
        <f>(B92/B96)*D92*100</f>
        <v>-1.8345086544411776E-2</v>
      </c>
      <c r="G92" s="346">
        <f>C92/C96</f>
        <v>3.2334825955972396E-2</v>
      </c>
    </row>
    <row r="93" spans="1:11" x14ac:dyDescent="0.2">
      <c r="A93" s="335" t="s">
        <v>272</v>
      </c>
      <c r="B93" s="338">
        <f>SUM(B89:B92)</f>
        <v>16369.919205749999</v>
      </c>
      <c r="C93" s="338">
        <f>SUM(C89:C92)</f>
        <v>16535.081906984735</v>
      </c>
      <c r="D93" s="346">
        <f t="shared" si="65"/>
        <v>1.0089402345780707E-2</v>
      </c>
      <c r="E93" s="347" t="s">
        <v>236</v>
      </c>
      <c r="F93" s="349">
        <f>(B93/B96)*D93*100</f>
        <v>1.0081587653748398</v>
      </c>
      <c r="G93" s="346"/>
    </row>
    <row r="94" spans="1:11" x14ac:dyDescent="0.2">
      <c r="A94" s="339" t="s">
        <v>88</v>
      </c>
      <c r="B94" s="340">
        <f>D39</f>
        <v>0</v>
      </c>
      <c r="C94" s="340">
        <f>E39</f>
        <v>0</v>
      </c>
      <c r="D94" s="348" t="e">
        <f t="shared" si="65"/>
        <v>#DIV/0!</v>
      </c>
      <c r="E94" s="348" t="e">
        <f>Q39</f>
        <v>#DIV/0!</v>
      </c>
      <c r="F94" s="339" t="e">
        <f>(B94/B96)*D94*100</f>
        <v>#DIV/0!</v>
      </c>
      <c r="G94" s="351">
        <f>C94/C96</f>
        <v>0</v>
      </c>
    </row>
    <row r="95" spans="1:11" x14ac:dyDescent="0.2">
      <c r="A95" s="339" t="s">
        <v>87</v>
      </c>
      <c r="B95" s="338">
        <f>D31</f>
        <v>12.689060649999998</v>
      </c>
      <c r="C95" s="338">
        <f>E31</f>
        <v>11.595607030882602</v>
      </c>
      <c r="D95" s="348">
        <f t="shared" si="65"/>
        <v>-8.6172936616659368E-2</v>
      </c>
      <c r="E95" s="348">
        <f>Q31</f>
        <v>-6.4515074651201321E-3</v>
      </c>
      <c r="F95" s="350">
        <f>(B95/B96)*D95*100</f>
        <v>-6.6744782108964975E-3</v>
      </c>
      <c r="G95" s="351">
        <f>C95/C96</f>
        <v>7.0078159322684063E-4</v>
      </c>
    </row>
    <row r="96" spans="1:11" x14ac:dyDescent="0.2">
      <c r="A96" s="341" t="s">
        <v>272</v>
      </c>
      <c r="B96" s="342">
        <f>B90+B91+B92+B94+B95+B89</f>
        <v>16382.608266399999</v>
      </c>
      <c r="C96" s="342">
        <f>C90+C91+C92+C94+C95+C89</f>
        <v>16546.677514015617</v>
      </c>
      <c r="D96" s="343">
        <f t="shared" si="65"/>
        <v>1.0014842871639562E-2</v>
      </c>
      <c r="E96" s="344">
        <f>Q63</f>
        <v>6.7652013761976271E-4</v>
      </c>
      <c r="F96" s="345">
        <f>(B96/B96)*D96*100</f>
        <v>1.0014842871639562</v>
      </c>
      <c r="G96" s="344">
        <f>G89+G90+G91+G92+G94+G95</f>
        <v>0.99999999999999989</v>
      </c>
    </row>
    <row r="106" spans="10:17" x14ac:dyDescent="0.2">
      <c r="J106" s="99"/>
      <c r="K106" s="99"/>
      <c r="L106" s="99"/>
      <c r="M106" s="99"/>
      <c r="N106" s="99"/>
      <c r="O106" s="99"/>
      <c r="P106" s="99"/>
      <c r="Q106" s="83"/>
    </row>
  </sheetData>
  <protectedRanges>
    <protectedRange sqref="C56:I62 B32:I37 B14:I20 B40:B42 B56:B61 B48:B53 B6:I12 C40:I45 B22:I28 B30:I30 C48:I54" name="Plage1"/>
  </protectedRanges>
  <mergeCells count="9">
    <mergeCell ref="A1:A2"/>
    <mergeCell ref="E1:H1"/>
    <mergeCell ref="J1:O1"/>
    <mergeCell ref="B1:D1"/>
    <mergeCell ref="D87:D88"/>
    <mergeCell ref="E87:E88"/>
    <mergeCell ref="F87:F88"/>
    <mergeCell ref="G87:G88"/>
    <mergeCell ref="L67:N67"/>
  </mergeCells>
  <phoneticPr fontId="4" type="noConversion"/>
  <pageMargins left="0.78740157499999996" right="0.78740157499999996" top="0.984251969" bottom="0.984251969" header="0.4921259845" footer="0.4921259845"/>
  <pageSetup paperSize="9" orientation="portrait" horizontalDpi="4294967295" verticalDpi="4294967295" r:id="rId1"/>
  <headerFooter alignWithMargins="0"/>
  <ignoredErrors>
    <ignoredError sqref="Q18:Q20 P15:Q15 Q28 P39:Q39 P40:P44 P18:P19 Q12 Q5" evalError="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2060"/>
  </sheetPr>
  <dimension ref="A1:T66"/>
  <sheetViews>
    <sheetView zoomScale="90" zoomScaleNormal="90" workbookViewId="0">
      <selection activeCell="L12" sqref="L12"/>
    </sheetView>
  </sheetViews>
  <sheetFormatPr baseColWidth="10" defaultRowHeight="14.25" x14ac:dyDescent="0.2"/>
  <cols>
    <col min="1" max="1" width="9.140625" style="4" customWidth="1"/>
    <col min="2" max="2" width="17.140625" style="4" customWidth="1"/>
    <col min="3" max="9" width="12.7109375" style="4" customWidth="1"/>
    <col min="10" max="16384" width="11.42578125" style="4"/>
  </cols>
  <sheetData>
    <row r="1" spans="1:10" x14ac:dyDescent="0.2">
      <c r="A1" s="502" t="s">
        <v>0</v>
      </c>
      <c r="B1" s="502"/>
      <c r="C1" s="501" t="s">
        <v>32</v>
      </c>
      <c r="D1" s="501"/>
      <c r="E1" s="501" t="s">
        <v>2</v>
      </c>
      <c r="F1" s="501"/>
      <c r="G1" s="501"/>
      <c r="H1" s="501"/>
      <c r="I1" s="501"/>
    </row>
    <row r="2" spans="1:10" x14ac:dyDescent="0.2">
      <c r="A2" s="35"/>
      <c r="B2" s="36" t="s">
        <v>3</v>
      </c>
      <c r="C2" s="40">
        <f>TableauxNote!C4</f>
        <v>2023</v>
      </c>
      <c r="D2" s="40">
        <f>TableauxNote!D4</f>
        <v>2024</v>
      </c>
      <c r="E2" s="40" t="str">
        <f>TableauxNote!E4</f>
        <v>2025(p)</v>
      </c>
      <c r="F2" s="40" t="str">
        <f>TableauxNote!F4</f>
        <v>2026(p)</v>
      </c>
      <c r="G2" s="40" t="str">
        <f>TableauxNote!G4</f>
        <v>2027(p)</v>
      </c>
      <c r="H2" s="40" t="str">
        <f>TableauxNote!H4</f>
        <v>2028(p)</v>
      </c>
      <c r="I2" s="40" t="str">
        <f>TableauxNote!I4</f>
        <v>2029(p)</v>
      </c>
    </row>
    <row r="3" spans="1:10" s="8" customFormat="1" x14ac:dyDescent="0.2">
      <c r="A3" s="37"/>
      <c r="B3" s="37" t="s">
        <v>4</v>
      </c>
      <c r="C3" s="50">
        <f>TableauxNote!C5</f>
        <v>7077.4359834700008</v>
      </c>
      <c r="D3" s="50">
        <f>TableauxNote!D5</f>
        <v>6633.8170749399997</v>
      </c>
      <c r="E3" s="50">
        <f>TableauxNote!E5</f>
        <v>6886.0055551383994</v>
      </c>
      <c r="F3" s="50">
        <f>TableauxNote!F5</f>
        <v>6966.3935310310226</v>
      </c>
      <c r="G3" s="50">
        <f>TableauxNote!G5</f>
        <v>7091.0649131658529</v>
      </c>
      <c r="H3" s="50">
        <f>TableauxNote!H5</f>
        <v>7231.1087397095289</v>
      </c>
      <c r="I3" s="50">
        <f>TableauxNote!I5</f>
        <v>7412.3040485252504</v>
      </c>
    </row>
    <row r="4" spans="1:10" s="8" customFormat="1" x14ac:dyDescent="0.2">
      <c r="A4" s="37"/>
      <c r="B4" s="37" t="s">
        <v>7</v>
      </c>
      <c r="C4" s="50">
        <f>TableauxNote!C6</f>
        <v>477.64435893999996</v>
      </c>
      <c r="D4" s="50">
        <f>TableauxNote!D6</f>
        <v>533.48982902</v>
      </c>
      <c r="E4" s="50">
        <f>TableauxNote!E6</f>
        <v>472.52325541995708</v>
      </c>
      <c r="F4" s="50">
        <f>TableauxNote!F6</f>
        <v>490.18268378469963</v>
      </c>
      <c r="G4" s="50">
        <f>TableauxNote!G6</f>
        <v>472.95666853210525</v>
      </c>
      <c r="H4" s="50">
        <f>TableauxNote!H6</f>
        <v>482.07277940794017</v>
      </c>
      <c r="I4" s="50">
        <f>TableauxNote!I6</f>
        <v>492.30424594839263</v>
      </c>
    </row>
    <row r="5" spans="1:10" s="8" customFormat="1" x14ac:dyDescent="0.2">
      <c r="A5" s="37"/>
      <c r="B5" s="37" t="s">
        <v>6</v>
      </c>
      <c r="C5" s="50">
        <f>TableauxNote!C7</f>
        <v>690.39751589000002</v>
      </c>
      <c r="D5" s="50">
        <f>TableauxNote!D7</f>
        <v>577.71216615999992</v>
      </c>
      <c r="E5" s="50">
        <f>TableauxNote!E7</f>
        <v>551.34385770138761</v>
      </c>
      <c r="F5" s="50">
        <f>TableauxNote!F7</f>
        <v>550.33336627490473</v>
      </c>
      <c r="G5" s="50">
        <f>TableauxNote!G7</f>
        <v>550.93357762611015</v>
      </c>
      <c r="H5" s="50">
        <f>TableauxNote!H7</f>
        <v>556.35266952423785</v>
      </c>
      <c r="I5" s="50">
        <f>TableauxNote!I7</f>
        <v>562.92018403592886</v>
      </c>
    </row>
    <row r="6" spans="1:10" s="8" customFormat="1" x14ac:dyDescent="0.2">
      <c r="A6" s="37"/>
      <c r="B6" s="37" t="s">
        <v>96</v>
      </c>
      <c r="C6" s="50">
        <f>TableauxNote!C8</f>
        <v>7091.91930813</v>
      </c>
      <c r="D6" s="50">
        <f>TableauxNote!D8</f>
        <v>7242.5508439799987</v>
      </c>
      <c r="E6" s="50">
        <f>TableauxNote!E8</f>
        <v>7153.9728010980798</v>
      </c>
      <c r="F6" s="50">
        <f>TableauxNote!F8</f>
        <v>6918.3618626946691</v>
      </c>
      <c r="G6" s="50">
        <f>TableauxNote!G8</f>
        <v>6795.1318255429524</v>
      </c>
      <c r="H6" s="50">
        <f>TableauxNote!H8</f>
        <v>6718.645563990488</v>
      </c>
      <c r="I6" s="50">
        <f>TableauxNote!I8</f>
        <v>6636.0108242309352</v>
      </c>
    </row>
    <row r="7" spans="1:10" x14ac:dyDescent="0.2">
      <c r="A7" s="38" t="s">
        <v>29</v>
      </c>
      <c r="B7" s="38"/>
      <c r="C7" s="51">
        <f>TableauxNote!C9</f>
        <v>15337.397166430001</v>
      </c>
      <c r="D7" s="51">
        <f>TableauxNote!D9</f>
        <v>14987.569914099997</v>
      </c>
      <c r="E7" s="51">
        <f>TableauxNote!E9</f>
        <v>15063.845469357824</v>
      </c>
      <c r="F7" s="51">
        <f>TableauxNote!F9</f>
        <v>14925.271443785296</v>
      </c>
      <c r="G7" s="51">
        <f>TableauxNote!G9</f>
        <v>14910.086984867021</v>
      </c>
      <c r="H7" s="51">
        <f>TableauxNote!H9</f>
        <v>14988.179752632193</v>
      </c>
      <c r="I7" s="51">
        <f>TableauxNote!I9</f>
        <v>15103.539302740508</v>
      </c>
    </row>
    <row r="8" spans="1:10" s="8" customFormat="1" x14ac:dyDescent="0.2">
      <c r="A8" s="37"/>
      <c r="B8" s="37" t="s">
        <v>8</v>
      </c>
      <c r="C8" s="50">
        <f>TableauxNote!C10</f>
        <v>1201.4819880700002</v>
      </c>
      <c r="D8" s="50">
        <f>TableauxNote!D10</f>
        <v>1287.7412099799997</v>
      </c>
      <c r="E8" s="50">
        <f>TableauxNote!E10</f>
        <v>1370.8283026333506</v>
      </c>
      <c r="F8" s="50">
        <f>TableauxNote!F10</f>
        <v>1395.9526236690019</v>
      </c>
      <c r="G8" s="50">
        <f>TableauxNote!G10</f>
        <v>1382.8616109253296</v>
      </c>
      <c r="H8" s="50">
        <f>TableauxNote!H10</f>
        <v>1376.3491121168545</v>
      </c>
      <c r="I8" s="50">
        <f>TableauxNote!I10</f>
        <v>1375.5967576042376</v>
      </c>
    </row>
    <row r="9" spans="1:10" s="8" customFormat="1" x14ac:dyDescent="0.2">
      <c r="A9" s="37"/>
      <c r="B9" s="123" t="s">
        <v>108</v>
      </c>
      <c r="C9" s="50">
        <f>TableauxNote!C11</f>
        <v>101.76224481000001</v>
      </c>
      <c r="D9" s="50">
        <f>TableauxNote!D11</f>
        <v>107.29714231999999</v>
      </c>
      <c r="E9" s="50">
        <f>TableauxNote!E11</f>
        <v>112.00374202444348</v>
      </c>
      <c r="F9" s="50">
        <f>TableauxNote!F11</f>
        <v>111.8474176395287</v>
      </c>
      <c r="G9" s="50">
        <f>TableauxNote!G11</f>
        <v>111.51446933297646</v>
      </c>
      <c r="H9" s="50">
        <f>TableauxNote!H11</f>
        <v>111.73944297084589</v>
      </c>
      <c r="I9" s="50">
        <f>TableauxNote!I11</f>
        <v>112.36355481362314</v>
      </c>
    </row>
    <row r="10" spans="1:10" s="15" customFormat="1" ht="15" x14ac:dyDescent="0.25">
      <c r="A10" s="39" t="s">
        <v>109</v>
      </c>
      <c r="B10" s="39"/>
      <c r="C10" s="47">
        <f>C7+C8+C9</f>
        <v>16640.641399310003</v>
      </c>
      <c r="D10" s="47">
        <f t="shared" ref="D10:I10" si="0">D7+D8+D9</f>
        <v>16382.608266399997</v>
      </c>
      <c r="E10" s="47">
        <f t="shared" si="0"/>
        <v>16546.677514015621</v>
      </c>
      <c r="F10" s="47">
        <f t="shared" si="0"/>
        <v>16433.071485093828</v>
      </c>
      <c r="G10" s="47">
        <f t="shared" si="0"/>
        <v>16404.463065125325</v>
      </c>
      <c r="H10" s="47">
        <f t="shared" si="0"/>
        <v>16476.268307719896</v>
      </c>
      <c r="I10" s="47">
        <f t="shared" si="0"/>
        <v>16591.499615158369</v>
      </c>
      <c r="J10" s="49"/>
    </row>
    <row r="11" spans="1:10" s="8" customFormat="1" x14ac:dyDescent="0.2">
      <c r="A11" s="37"/>
      <c r="B11" s="37" t="s">
        <v>10</v>
      </c>
      <c r="C11" s="50">
        <f>TableauxNote!C13</f>
        <v>7077.4359134700007</v>
      </c>
      <c r="D11" s="50">
        <f>TableauxNote!D13</f>
        <v>6633.8170749399997</v>
      </c>
      <c r="E11" s="50">
        <f>TableauxNote!E13</f>
        <v>6886.0055551383984</v>
      </c>
      <c r="F11" s="50">
        <f>TableauxNote!F13</f>
        <v>6966.3935310310217</v>
      </c>
      <c r="G11" s="50">
        <f>TableauxNote!G13</f>
        <v>7091.0649131658529</v>
      </c>
      <c r="H11" s="50">
        <f>TableauxNote!H13</f>
        <v>7231.1087397095289</v>
      </c>
      <c r="I11" s="50">
        <f>TableauxNote!I13</f>
        <v>7412.3040485252495</v>
      </c>
    </row>
    <row r="12" spans="1:10" s="8" customFormat="1" x14ac:dyDescent="0.2">
      <c r="A12" s="37"/>
      <c r="B12" s="37" t="s">
        <v>13</v>
      </c>
      <c r="C12" s="50">
        <f>TableauxNote!C14</f>
        <v>427.02981453999996</v>
      </c>
      <c r="D12" s="50">
        <f>TableauxNote!D14</f>
        <v>482.64738179000005</v>
      </c>
      <c r="E12" s="50">
        <f>TableauxNote!E14</f>
        <v>461.69882210876511</v>
      </c>
      <c r="F12" s="50">
        <f>TableauxNote!F14</f>
        <v>448.10803862763964</v>
      </c>
      <c r="G12" s="50">
        <f>TableauxNote!G14</f>
        <v>434.75916853615144</v>
      </c>
      <c r="H12" s="50">
        <f>TableauxNote!H14</f>
        <v>428.06105564297383</v>
      </c>
      <c r="I12" s="50">
        <f>TableauxNote!I14</f>
        <v>419.84314670058416</v>
      </c>
    </row>
    <row r="13" spans="1:10" s="8" customFormat="1" x14ac:dyDescent="0.2">
      <c r="A13" s="37"/>
      <c r="B13" s="37" t="s">
        <v>12</v>
      </c>
      <c r="C13" s="50">
        <f>TableauxNote!C15</f>
        <v>690.39751589000002</v>
      </c>
      <c r="D13" s="50">
        <f>TableauxNote!D15</f>
        <v>577.71216616000004</v>
      </c>
      <c r="E13" s="50">
        <f>TableauxNote!E15</f>
        <v>551.34385770138761</v>
      </c>
      <c r="F13" s="50">
        <f>TableauxNote!F15</f>
        <v>550.33336627490462</v>
      </c>
      <c r="G13" s="50">
        <f>TableauxNote!G15</f>
        <v>550.93357762611015</v>
      </c>
      <c r="H13" s="50">
        <f>TableauxNote!H15</f>
        <v>556.35266952423785</v>
      </c>
      <c r="I13" s="50">
        <f>TableauxNote!I15</f>
        <v>562.92018403592886</v>
      </c>
    </row>
    <row r="14" spans="1:10" s="8" customFormat="1" x14ac:dyDescent="0.2">
      <c r="A14" s="37"/>
      <c r="B14" s="37" t="s">
        <v>97</v>
      </c>
      <c r="C14" s="50">
        <f>TableauxNote!C16</f>
        <v>7283.4598962299997</v>
      </c>
      <c r="D14" s="50">
        <f>TableauxNote!D16</f>
        <v>7356.0507035499995</v>
      </c>
      <c r="E14" s="50">
        <f>TableauxNote!E16</f>
        <v>7399.4690239245019</v>
      </c>
      <c r="F14" s="50">
        <f>TableauxNote!F16</f>
        <v>7290.0438853077758</v>
      </c>
      <c r="G14" s="50">
        <f>TableauxNote!G16</f>
        <v>7036.7918451154592</v>
      </c>
      <c r="H14" s="50">
        <f>TableauxNote!H16</f>
        <v>6986.5351426062571</v>
      </c>
      <c r="I14" s="50">
        <f>TableauxNote!I16</f>
        <v>6980.2944479751341</v>
      </c>
    </row>
    <row r="15" spans="1:10" x14ac:dyDescent="0.2">
      <c r="A15" s="38" t="s">
        <v>15</v>
      </c>
      <c r="B15" s="38"/>
      <c r="C15" s="51">
        <f>TableauxNote!C17</f>
        <v>15478.32314013</v>
      </c>
      <c r="D15" s="51">
        <f>TableauxNote!D17</f>
        <v>15050.227326439999</v>
      </c>
      <c r="E15" s="51">
        <f>TableauxNote!E17</f>
        <v>15298.517258873053</v>
      </c>
      <c r="F15" s="51">
        <f>TableauxNote!F17</f>
        <v>15254.878821241342</v>
      </c>
      <c r="G15" s="51">
        <f>TableauxNote!G17</f>
        <v>15113.549504443574</v>
      </c>
      <c r="H15" s="51">
        <f>TableauxNote!H17</f>
        <v>15202.057607482997</v>
      </c>
      <c r="I15" s="51">
        <f>TableauxNote!I17</f>
        <v>15375.361827236895</v>
      </c>
    </row>
    <row r="16" spans="1:10" s="8" customFormat="1" x14ac:dyDescent="0.2">
      <c r="A16" s="37"/>
      <c r="B16" s="37" t="s">
        <v>14</v>
      </c>
      <c r="C16" s="50">
        <f>TableauxNote!C18</f>
        <v>1222.1407849899999</v>
      </c>
      <c r="D16" s="50">
        <f>TableauxNote!D18</f>
        <v>1325.1747409600002</v>
      </c>
      <c r="E16" s="50">
        <f>TableauxNote!E18</f>
        <v>1371.0952863529919</v>
      </c>
      <c r="F16" s="50">
        <f>TableauxNote!F18</f>
        <v>1500.5928706628633</v>
      </c>
      <c r="G16" s="50">
        <f>TableauxNote!G18</f>
        <v>1475.4430830907979</v>
      </c>
      <c r="H16" s="50">
        <f>TableauxNote!H18</f>
        <v>1445.7333059770585</v>
      </c>
      <c r="I16" s="50">
        <f>TableauxNote!I18</f>
        <v>1434.6243537980495</v>
      </c>
    </row>
    <row r="17" spans="1:16" s="8" customFormat="1" x14ac:dyDescent="0.2">
      <c r="A17" s="37"/>
      <c r="B17" s="123" t="s">
        <v>111</v>
      </c>
      <c r="C17" s="50">
        <f>TableauxNote!C19</f>
        <v>97.221745869999992</v>
      </c>
      <c r="D17" s="50">
        <f>TableauxNote!D19</f>
        <v>106.07799799000003</v>
      </c>
      <c r="E17" s="50">
        <f>TableauxNote!E19</f>
        <v>111.7938566530061</v>
      </c>
      <c r="F17" s="50">
        <f>TableauxNote!F19</f>
        <v>112.02175967059365</v>
      </c>
      <c r="G17" s="50">
        <f>TableauxNote!G19</f>
        <v>110.68268216934072</v>
      </c>
      <c r="H17" s="50">
        <f>TableauxNote!H19</f>
        <v>109.54263306122776</v>
      </c>
      <c r="I17" s="50">
        <f>TableauxNote!I19</f>
        <v>108.52560163713096</v>
      </c>
    </row>
    <row r="18" spans="1:16" s="15" customFormat="1" ht="15" x14ac:dyDescent="0.25">
      <c r="A18" s="39" t="s">
        <v>112</v>
      </c>
      <c r="B18" s="39"/>
      <c r="C18" s="47">
        <f>C15+C16+C17</f>
        <v>16797.685670989998</v>
      </c>
      <c r="D18" s="47">
        <f t="shared" ref="D18:I18" si="1">D15+D16+D17</f>
        <v>16481.480065389998</v>
      </c>
      <c r="E18" s="47">
        <f t="shared" si="1"/>
        <v>16781.406401879052</v>
      </c>
      <c r="F18" s="47">
        <f t="shared" si="1"/>
        <v>16867.493451574799</v>
      </c>
      <c r="G18" s="47">
        <f t="shared" si="1"/>
        <v>16699.675269703712</v>
      </c>
      <c r="H18" s="47">
        <f t="shared" si="1"/>
        <v>16757.333546521284</v>
      </c>
      <c r="I18" s="47">
        <f t="shared" si="1"/>
        <v>16918.511782672074</v>
      </c>
      <c r="J18"/>
      <c r="K18"/>
      <c r="L18"/>
      <c r="M18"/>
      <c r="N18"/>
      <c r="O18"/>
      <c r="P18"/>
    </row>
    <row r="19" spans="1:16" s="15" customFormat="1" ht="15" x14ac:dyDescent="0.25">
      <c r="A19" s="473" t="s">
        <v>16</v>
      </c>
      <c r="B19" s="473"/>
      <c r="C19" s="47">
        <f>C18-C10</f>
        <v>157.04427167999529</v>
      </c>
      <c r="D19" s="47">
        <f>TableauxNote!D22</f>
        <v>98.87179899000148</v>
      </c>
      <c r="E19" s="47">
        <f>TableauxNote!E22</f>
        <v>234.72888786343174</v>
      </c>
      <c r="F19" s="47">
        <f>TableauxNote!F22</f>
        <v>434.42196648097161</v>
      </c>
      <c r="G19" s="47">
        <f>TableauxNote!G22</f>
        <v>295.21220457838717</v>
      </c>
      <c r="H19" s="47">
        <f>TableauxNote!H22</f>
        <v>281.06523880138775</v>
      </c>
      <c r="I19" s="47">
        <f>TableauxNote!I22</f>
        <v>327.01216751370521</v>
      </c>
      <c r="J19"/>
      <c r="K19"/>
      <c r="L19"/>
      <c r="M19"/>
      <c r="N19"/>
      <c r="O19"/>
      <c r="P19"/>
    </row>
    <row r="20" spans="1:16" x14ac:dyDescent="0.2">
      <c r="B20" s="304"/>
      <c r="C20" s="304"/>
      <c r="D20" s="304"/>
      <c r="E20" s="304"/>
      <c r="F20" s="304"/>
      <c r="G20" s="304"/>
      <c r="H20" s="304"/>
      <c r="I20" s="304"/>
      <c r="J20"/>
      <c r="K20"/>
      <c r="L20"/>
      <c r="M20"/>
      <c r="N20"/>
      <c r="O20"/>
      <c r="P20"/>
    </row>
    <row r="21" spans="1:16" x14ac:dyDescent="0.2">
      <c r="B21" s="304"/>
      <c r="C21" s="304"/>
      <c r="D21" s="304"/>
      <c r="E21" s="304"/>
      <c r="F21" s="304"/>
      <c r="G21" s="304"/>
      <c r="H21" s="304"/>
      <c r="I21" s="304"/>
      <c r="J21"/>
      <c r="K21"/>
      <c r="L21"/>
      <c r="M21"/>
      <c r="N21"/>
      <c r="O21"/>
      <c r="P21"/>
    </row>
    <row r="22" spans="1:16" x14ac:dyDescent="0.2">
      <c r="A22" s="502" t="s">
        <v>0</v>
      </c>
      <c r="B22" s="502"/>
      <c r="C22" s="41" t="s">
        <v>32</v>
      </c>
      <c r="D22" s="500" t="s">
        <v>2</v>
      </c>
      <c r="E22" s="500"/>
      <c r="F22" s="500"/>
      <c r="G22" s="500"/>
      <c r="H22" s="500"/>
      <c r="K22" s="499" t="s">
        <v>214</v>
      </c>
      <c r="L22" s="499"/>
    </row>
    <row r="23" spans="1:16" x14ac:dyDescent="0.2">
      <c r="A23" s="35"/>
      <c r="B23" s="36" t="s">
        <v>1</v>
      </c>
      <c r="C23" s="138" t="str">
        <f>TableauxNote!C27</f>
        <v>2024/2023</v>
      </c>
      <c r="D23" s="138" t="str">
        <f>TableauxNote!D27</f>
        <v>2025/2024</v>
      </c>
      <c r="E23" s="138" t="str">
        <f>TableauxNote!E27</f>
        <v>2026/2025</v>
      </c>
      <c r="F23" s="138" t="str">
        <f>TableauxNote!F27</f>
        <v>2027/2026</v>
      </c>
      <c r="G23" s="138" t="str">
        <f>TableauxNote!G27</f>
        <v>2028/2027</v>
      </c>
      <c r="H23" s="138" t="str">
        <f>TableauxNote!H27</f>
        <v>2029/2028</v>
      </c>
      <c r="K23" s="134" t="s">
        <v>168</v>
      </c>
    </row>
    <row r="24" spans="1:16" s="8" customFormat="1" x14ac:dyDescent="0.2">
      <c r="A24" s="42"/>
      <c r="B24" s="37" t="s">
        <v>4</v>
      </c>
      <c r="C24" s="43">
        <f>TableauxNote!C28</f>
        <v>-6.2680737708700418E-2</v>
      </c>
      <c r="D24" s="43">
        <f>TableauxNote!D28</f>
        <v>3.8015591528905768E-2</v>
      </c>
      <c r="E24" s="43">
        <f>TableauxNote!E28</f>
        <v>1.1674108486978696E-2</v>
      </c>
      <c r="F24" s="43">
        <f>TableauxNote!F28</f>
        <v>1.7896115339952612E-2</v>
      </c>
      <c r="G24" s="43">
        <f>TableauxNote!G28</f>
        <v>1.9749336419648156E-2</v>
      </c>
      <c r="H24" s="43">
        <f>TableauxNote!H28</f>
        <v>2.5057749141662145E-2</v>
      </c>
      <c r="I24" s="189"/>
    </row>
    <row r="25" spans="1:16" s="8" customFormat="1" x14ac:dyDescent="0.2">
      <c r="A25" s="42"/>
      <c r="B25" s="37" t="s">
        <v>7</v>
      </c>
      <c r="C25" s="43">
        <f>TableauxNote!C29</f>
        <v>0.1169185169567033</v>
      </c>
      <c r="D25" s="43">
        <f>TableauxNote!D29</f>
        <v>-0.11427879274106523</v>
      </c>
      <c r="E25" s="43">
        <f>TableauxNote!E29</f>
        <v>3.7372612167093644E-2</v>
      </c>
      <c r="F25" s="43">
        <f>TableauxNote!F29</f>
        <v>-3.514203137408356E-2</v>
      </c>
      <c r="G25" s="43">
        <f>TableauxNote!G29</f>
        <v>1.9274727437776029E-2</v>
      </c>
      <c r="H25" s="43">
        <f>TableauxNote!H29</f>
        <v>2.122390430967358E-2</v>
      </c>
      <c r="I25" s="189"/>
    </row>
    <row r="26" spans="1:16" s="8" customFormat="1" x14ac:dyDescent="0.2">
      <c r="A26" s="42"/>
      <c r="B26" s="37" t="s">
        <v>6</v>
      </c>
      <c r="C26" s="43">
        <f>TableauxNote!C30</f>
        <v>-0.16321806949831796</v>
      </c>
      <c r="D26" s="43">
        <f>TableauxNote!D30</f>
        <v>-4.5642640060499451E-2</v>
      </c>
      <c r="E26" s="43">
        <f>TableauxNote!E30</f>
        <v>-1.8327789679125628E-3</v>
      </c>
      <c r="F26" s="43">
        <f>TableauxNote!F30</f>
        <v>1.0906323112265248E-3</v>
      </c>
      <c r="G26" s="43">
        <f>TableauxNote!G30</f>
        <v>9.8361982609187493E-3</v>
      </c>
      <c r="H26" s="43">
        <f>TableauxNote!H30</f>
        <v>1.1804588836263008E-2</v>
      </c>
      <c r="I26" s="189"/>
    </row>
    <row r="27" spans="1:16" s="8" customFormat="1" x14ac:dyDescent="0.2">
      <c r="A27" s="42"/>
      <c r="B27" s="37" t="str">
        <f>B6</f>
        <v>Charges retraite</v>
      </c>
      <c r="C27" s="43">
        <f>TableauxNote!C31</f>
        <v>2.1239882929479759E-2</v>
      </c>
      <c r="D27" s="43">
        <f>TableauxNote!D31</f>
        <v>-1.2230227276284089E-2</v>
      </c>
      <c r="E27" s="43">
        <f>TableauxNote!E31</f>
        <v>-3.2934279309427383E-2</v>
      </c>
      <c r="F27" s="43">
        <f>TableauxNote!F31</f>
        <v>-1.7812025389449482E-2</v>
      </c>
      <c r="G27" s="43">
        <f>TableauxNote!G31</f>
        <v>-1.1256037927763529E-2</v>
      </c>
      <c r="H27" s="43">
        <f>TableauxNote!H31</f>
        <v>-1.2299315237351616E-2</v>
      </c>
      <c r="I27" s="189"/>
    </row>
    <row r="28" spans="1:16" s="8" customFormat="1" x14ac:dyDescent="0.2">
      <c r="A28" s="38" t="s">
        <v>29</v>
      </c>
      <c r="B28" s="38"/>
      <c r="C28" s="44">
        <f>TableauxNote!C32</f>
        <v>-2.2808775735148501E-2</v>
      </c>
      <c r="D28" s="44">
        <f>TableauxNote!D32</f>
        <v>5.0892543417642155E-3</v>
      </c>
      <c r="E28" s="44">
        <f>TableauxNote!E32</f>
        <v>-9.1991135898472631E-3</v>
      </c>
      <c r="F28" s="44">
        <f>TableauxNote!F32</f>
        <v>-1.0173656791078178E-3</v>
      </c>
      <c r="G28" s="44">
        <f>TableauxNote!G32</f>
        <v>5.2375796227368543E-3</v>
      </c>
      <c r="H28" s="44">
        <f>TableauxNote!H32</f>
        <v>7.6967018018352373E-3</v>
      </c>
      <c r="I28" s="189"/>
    </row>
    <row r="29" spans="1:16" s="8" customFormat="1" x14ac:dyDescent="0.2">
      <c r="A29" s="42"/>
      <c r="B29" s="37" t="s">
        <v>8</v>
      </c>
      <c r="C29" s="43">
        <f>TableauxNote!C33</f>
        <v>7.1794020024022132E-2</v>
      </c>
      <c r="D29" s="43">
        <f>TableauxNote!D33</f>
        <v>6.4521576237077438E-2</v>
      </c>
      <c r="E29" s="43">
        <f>TableauxNote!E33</f>
        <v>1.8327839443778471E-2</v>
      </c>
      <c r="F29" s="43">
        <f>TableauxNote!F33</f>
        <v>-9.3778345494741622E-3</v>
      </c>
      <c r="G29" s="43">
        <f>TableauxNote!G33</f>
        <v>-4.7094364013166023E-3</v>
      </c>
      <c r="H29" s="43">
        <f>TableauxNote!H33</f>
        <v>-5.466305794027404E-4</v>
      </c>
      <c r="I29" s="189"/>
    </row>
    <row r="30" spans="1:16" s="8" customFormat="1" x14ac:dyDescent="0.2">
      <c r="A30" s="42"/>
      <c r="B30" s="37" t="str">
        <f>B9</f>
        <v>Charges IJ AMEXA</v>
      </c>
      <c r="C30" s="43">
        <f>TableauxNote!C34</f>
        <v>5.4390481659815748E-2</v>
      </c>
      <c r="D30" s="43">
        <f>TableauxNote!D34</f>
        <v>4.3865098386373313E-2</v>
      </c>
      <c r="E30" s="43">
        <f>TableauxNote!E34</f>
        <v>-1.3957068048732202E-3</v>
      </c>
      <c r="F30" s="43">
        <f>TableauxNote!F34</f>
        <v>-2.9768081693696269E-3</v>
      </c>
      <c r="G30" s="43">
        <f>TableauxNote!G34</f>
        <v>2.01743898540796E-3</v>
      </c>
      <c r="H30" s="43">
        <f>TableauxNote!H34</f>
        <v>5.5854211027352996E-3</v>
      </c>
      <c r="I30" s="189"/>
    </row>
    <row r="31" spans="1:16" ht="15" x14ac:dyDescent="0.25">
      <c r="A31" s="39" t="str">
        <f>A10</f>
        <v>Total charges, yc RCO et IJ AMEXA</v>
      </c>
      <c r="B31" s="39"/>
      <c r="C31" s="45">
        <f>TableauxNote!C35</f>
        <v>-1.5506201156447297E-2</v>
      </c>
      <c r="D31" s="45">
        <f>TableauxNote!D35</f>
        <v>1.0014842871639784E-2</v>
      </c>
      <c r="E31" s="45">
        <f>TableauxNote!E35</f>
        <v>-6.8657909616939294E-3</v>
      </c>
      <c r="F31" s="45">
        <f>TableauxNote!F35</f>
        <v>-1.7409052224018895E-3</v>
      </c>
      <c r="G31" s="45">
        <f>TableauxNote!G35</f>
        <v>4.3771772541110199E-3</v>
      </c>
      <c r="H31" s="45">
        <f>TableauxNote!H35</f>
        <v>6.9937746391566247E-3</v>
      </c>
      <c r="I31" s="189"/>
    </row>
    <row r="32" spans="1:16" s="8" customFormat="1" x14ac:dyDescent="0.2">
      <c r="A32" s="42"/>
      <c r="B32" s="37" t="s">
        <v>10</v>
      </c>
      <c r="C32" s="43">
        <f>TableauxNote!C36</f>
        <v>-6.268072843806205E-2</v>
      </c>
      <c r="D32" s="43">
        <f>TableauxNote!D36</f>
        <v>3.8015591528905768E-2</v>
      </c>
      <c r="E32" s="43">
        <f>TableauxNote!E36</f>
        <v>1.1674108486978696E-2</v>
      </c>
      <c r="F32" s="43">
        <f>TableauxNote!F36</f>
        <v>1.7896115339952612E-2</v>
      </c>
      <c r="G32" s="43">
        <f>TableauxNote!G36</f>
        <v>1.9749336419648156E-2</v>
      </c>
      <c r="H32" s="43">
        <f>TableauxNote!H36</f>
        <v>2.5057749141661922E-2</v>
      </c>
      <c r="I32" s="4"/>
    </row>
    <row r="33" spans="1:12" s="8" customFormat="1" x14ac:dyDescent="0.2">
      <c r="A33" s="42"/>
      <c r="B33" s="37" t="s">
        <v>13</v>
      </c>
      <c r="C33" s="43">
        <f>TableauxNote!C37</f>
        <v>0.13024281995371156</v>
      </c>
      <c r="D33" s="43">
        <f>TableauxNote!D37</f>
        <v>-4.3403446225156683E-2</v>
      </c>
      <c r="E33" s="43">
        <f>TableauxNote!E37</f>
        <v>-2.9436469902718976E-2</v>
      </c>
      <c r="F33" s="43">
        <f>TableauxNote!F37</f>
        <v>-2.9789401083653799E-2</v>
      </c>
      <c r="G33" s="43">
        <f>TableauxNote!G37</f>
        <v>-1.5406490254663008E-2</v>
      </c>
      <c r="H33" s="43">
        <f>TableauxNote!H37</f>
        <v>-1.9197983170989197E-2</v>
      </c>
      <c r="I33" s="4"/>
    </row>
    <row r="34" spans="1:12" s="8" customFormat="1" x14ac:dyDescent="0.2">
      <c r="A34" s="42"/>
      <c r="B34" s="37" t="s">
        <v>12</v>
      </c>
      <c r="C34" s="43">
        <f>TableauxNote!C38</f>
        <v>-0.16321806949831774</v>
      </c>
      <c r="D34" s="43">
        <f>TableauxNote!D38</f>
        <v>-4.5642640060499673E-2</v>
      </c>
      <c r="E34" s="43">
        <f>TableauxNote!E38</f>
        <v>-1.8327789679127848E-3</v>
      </c>
      <c r="F34" s="43">
        <f>TableauxNote!F38</f>
        <v>1.0906323112265248E-3</v>
      </c>
      <c r="G34" s="43">
        <f>TableauxNote!G38</f>
        <v>9.8361982609187493E-3</v>
      </c>
      <c r="H34" s="43">
        <f>TableauxNote!H38</f>
        <v>1.1804588836263008E-2</v>
      </c>
      <c r="I34" s="4"/>
    </row>
    <row r="35" spans="1:12" s="8" customFormat="1" x14ac:dyDescent="0.2">
      <c r="A35" s="42"/>
      <c r="B35" s="37" t="str">
        <f>B14</f>
        <v>Produits retraite</v>
      </c>
      <c r="C35" s="43">
        <f>TableauxNote!C39</f>
        <v>9.966528044943912E-3</v>
      </c>
      <c r="D35" s="43">
        <f>TableauxNote!D39</f>
        <v>5.9023954733685713E-3</v>
      </c>
      <c r="E35" s="43">
        <f>TableauxNote!E39</f>
        <v>-1.4788242002625407E-2</v>
      </c>
      <c r="F35" s="43">
        <f>TableauxNote!F39</f>
        <v>-3.4739439731318544E-2</v>
      </c>
      <c r="G35" s="43">
        <f>TableauxNote!G39</f>
        <v>-7.1419907843497388E-3</v>
      </c>
      <c r="H35" s="43">
        <f>TableauxNote!H39</f>
        <v>-8.9324600874973736E-4</v>
      </c>
      <c r="I35" s="4"/>
    </row>
    <row r="36" spans="1:12" x14ac:dyDescent="0.2">
      <c r="A36" s="38" t="s">
        <v>15</v>
      </c>
      <c r="B36" s="38"/>
      <c r="C36" s="44">
        <f>TableauxNote!C40</f>
        <v>-2.7657764333663182E-2</v>
      </c>
      <c r="D36" s="44">
        <f>TableauxNote!D40</f>
        <v>1.6497420739742807E-2</v>
      </c>
      <c r="E36" s="44">
        <f>TableauxNote!E40</f>
        <v>-2.8524619015872776E-3</v>
      </c>
      <c r="F36" s="44">
        <f>TableauxNote!F40</f>
        <v>-9.2645322492485027E-3</v>
      </c>
      <c r="G36" s="44">
        <f>TableauxNote!G40</f>
        <v>5.8562088947669011E-3</v>
      </c>
      <c r="H36" s="44">
        <f>TableauxNote!H40</f>
        <v>1.1400050192454936E-2</v>
      </c>
    </row>
    <row r="37" spans="1:12" s="8" customFormat="1" x14ac:dyDescent="0.2">
      <c r="A37" s="42"/>
      <c r="B37" s="37" t="s">
        <v>14</v>
      </c>
      <c r="C37" s="43">
        <f>TableauxNote!C41</f>
        <v>8.4306126786238833E-2</v>
      </c>
      <c r="D37" s="43">
        <f>TableauxNote!D41</f>
        <v>3.4652445427480361E-2</v>
      </c>
      <c r="E37" s="43">
        <f>TableauxNote!E41</f>
        <v>9.4448274747063632E-2</v>
      </c>
      <c r="F37" s="43">
        <f>TableauxNote!F41</f>
        <v>-1.6759900745733858E-2</v>
      </c>
      <c r="G37" s="43">
        <f>TableauxNote!G41</f>
        <v>-2.0136172959991483E-2</v>
      </c>
      <c r="H37" s="43">
        <f>TableauxNote!H41</f>
        <v>-7.6839567388270469E-3</v>
      </c>
      <c r="I37" s="4"/>
    </row>
    <row r="38" spans="1:12" s="8" customFormat="1" x14ac:dyDescent="0.2">
      <c r="A38" s="42"/>
      <c r="B38" s="37" t="str">
        <f>B17</f>
        <v>Produits IJ AMEXA</v>
      </c>
      <c r="C38" s="43">
        <f>TableauxNote!C42</f>
        <v>9.1093325271510484E-2</v>
      </c>
      <c r="D38" s="43">
        <f>TableauxNote!D42</f>
        <v>5.3883545799430665E-2</v>
      </c>
      <c r="E38" s="43">
        <f>TableauxNote!E42</f>
        <v>2.0386005493568948E-3</v>
      </c>
      <c r="F38" s="43">
        <f>TableauxNote!F42</f>
        <v>-1.1953726715153934E-2</v>
      </c>
      <c r="G38" s="43">
        <f>TableauxNote!G42</f>
        <v>-1.0300157944932442E-2</v>
      </c>
      <c r="H38" s="43">
        <f>TableauxNote!H42</f>
        <v>-9.2843434165795768E-3</v>
      </c>
      <c r="I38" s="4"/>
    </row>
    <row r="39" spans="1:12" s="15" customFormat="1" ht="15" x14ac:dyDescent="0.25">
      <c r="A39" s="39" t="str">
        <f>A18</f>
        <v>Total produits, yc RCO et IJ AMEXA</v>
      </c>
      <c r="B39" s="39"/>
      <c r="C39" s="45">
        <f>TableauxNote!C43</f>
        <v>-1.8824355437612184E-2</v>
      </c>
      <c r="D39" s="45">
        <f>TableauxNote!D43</f>
        <v>1.8197779283116722E-2</v>
      </c>
      <c r="E39" s="45">
        <f>TableauxNote!E43</f>
        <v>5.1299067333299142E-3</v>
      </c>
      <c r="F39" s="45">
        <f>TableauxNote!F43</f>
        <v>-9.9492068784777787E-3</v>
      </c>
      <c r="G39" s="45">
        <f>TableauxNote!G43</f>
        <v>3.4526585628988915E-3</v>
      </c>
      <c r="H39" s="45">
        <f>TableauxNote!H43</f>
        <v>9.6183701126035803E-3</v>
      </c>
      <c r="I39" s="189"/>
    </row>
    <row r="40" spans="1:12" s="15" customFormat="1" ht="15" x14ac:dyDescent="0.25">
      <c r="A40" s="473" t="s">
        <v>16</v>
      </c>
      <c r="B40" s="473"/>
      <c r="C40" s="45">
        <f>TableauxNote!C45</f>
        <v>-0.37042085055181273</v>
      </c>
      <c r="D40" s="45">
        <f>TableauxNote!D45</f>
        <v>1.3740731964143684</v>
      </c>
      <c r="E40" s="45">
        <f>TableauxNote!E45</f>
        <v>0.85073925257007077</v>
      </c>
      <c r="F40" s="45">
        <f>TableauxNote!F45</f>
        <v>-0.32044825686475054</v>
      </c>
      <c r="G40" s="45">
        <f>TableauxNote!G45</f>
        <v>-4.7921344570437618E-2</v>
      </c>
      <c r="H40" s="45">
        <f>TableauxNote!H45</f>
        <v>0.16347424857040194</v>
      </c>
      <c r="I40" s="29"/>
    </row>
    <row r="41" spans="1:12" x14ac:dyDescent="0.2">
      <c r="B41" s="304"/>
      <c r="C41" s="304"/>
      <c r="D41" s="304"/>
      <c r="E41" s="304"/>
      <c r="F41" s="304"/>
      <c r="G41" s="304"/>
      <c r="H41" s="304"/>
    </row>
    <row r="42" spans="1:12" x14ac:dyDescent="0.2">
      <c r="B42" s="304"/>
      <c r="C42" s="304"/>
      <c r="D42" s="304"/>
      <c r="E42" s="304"/>
      <c r="F42" s="304"/>
      <c r="G42" s="304"/>
      <c r="H42" s="304"/>
    </row>
    <row r="44" spans="1:12" x14ac:dyDescent="0.2">
      <c r="A44" s="5" t="s">
        <v>9</v>
      </c>
      <c r="B44" s="5"/>
      <c r="C44" s="305">
        <f t="shared" ref="C44:I44" si="2">-C10</f>
        <v>-16640.641399310003</v>
      </c>
      <c r="D44" s="305">
        <f t="shared" si="2"/>
        <v>-16382.608266399997</v>
      </c>
      <c r="E44" s="305">
        <f t="shared" si="2"/>
        <v>-16546.677514015621</v>
      </c>
      <c r="F44" s="305">
        <f t="shared" si="2"/>
        <v>-16433.071485093828</v>
      </c>
      <c r="G44" s="305">
        <f t="shared" si="2"/>
        <v>-16404.463065125325</v>
      </c>
      <c r="H44" s="305">
        <f t="shared" si="2"/>
        <v>-16476.268307719896</v>
      </c>
      <c r="I44" s="305">
        <f t="shared" si="2"/>
        <v>-16591.499615158369</v>
      </c>
    </row>
    <row r="45" spans="1:12" x14ac:dyDescent="0.2">
      <c r="A45" s="5" t="s">
        <v>15</v>
      </c>
      <c r="B45" s="5"/>
      <c r="C45" s="305">
        <f t="shared" ref="C45:I45" si="3">C18</f>
        <v>16797.685670989998</v>
      </c>
      <c r="D45" s="305">
        <f t="shared" si="3"/>
        <v>16481.480065389998</v>
      </c>
      <c r="E45" s="305">
        <f t="shared" si="3"/>
        <v>16781.406401879052</v>
      </c>
      <c r="F45" s="305">
        <f t="shared" si="3"/>
        <v>16867.493451574799</v>
      </c>
      <c r="G45" s="305">
        <f t="shared" si="3"/>
        <v>16699.675269703712</v>
      </c>
      <c r="H45" s="305">
        <f t="shared" si="3"/>
        <v>16757.333546521284</v>
      </c>
      <c r="I45" s="305">
        <f t="shared" si="3"/>
        <v>16918.511782672074</v>
      </c>
      <c r="K45" s="499" t="s">
        <v>220</v>
      </c>
      <c r="L45" s="499"/>
    </row>
    <row r="46" spans="1:12" x14ac:dyDescent="0.2">
      <c r="C46" s="48"/>
      <c r="D46" s="48"/>
      <c r="E46" s="48"/>
      <c r="F46" s="48"/>
      <c r="G46" s="48"/>
      <c r="H46" s="48"/>
      <c r="I46" s="48"/>
      <c r="K46" s="134" t="s">
        <v>169</v>
      </c>
    </row>
    <row r="47" spans="1:12" x14ac:dyDescent="0.2">
      <c r="A47" s="5" t="s">
        <v>9</v>
      </c>
      <c r="B47" s="306"/>
      <c r="C47" s="305">
        <f>C10</f>
        <v>16640.641399310003</v>
      </c>
      <c r="D47" s="305">
        <f t="shared" ref="D47:I47" si="4">D10</f>
        <v>16382.608266399997</v>
      </c>
      <c r="E47" s="305">
        <f t="shared" si="4"/>
        <v>16546.677514015621</v>
      </c>
      <c r="F47" s="305">
        <f t="shared" si="4"/>
        <v>16433.071485093828</v>
      </c>
      <c r="G47" s="305">
        <f t="shared" si="4"/>
        <v>16404.463065125325</v>
      </c>
      <c r="H47" s="305">
        <f t="shared" si="4"/>
        <v>16476.268307719896</v>
      </c>
      <c r="I47" s="305">
        <f t="shared" si="4"/>
        <v>16591.499615158369</v>
      </c>
    </row>
    <row r="50" spans="1:20" x14ac:dyDescent="0.2">
      <c r="A50" s="35"/>
      <c r="B50" s="36" t="s">
        <v>3</v>
      </c>
      <c r="C50" s="40">
        <f t="shared" ref="C50:H50" si="5">D2</f>
        <v>2024</v>
      </c>
      <c r="D50" s="40" t="str">
        <f t="shared" si="5"/>
        <v>2025(p)</v>
      </c>
      <c r="E50" s="40" t="str">
        <f t="shared" si="5"/>
        <v>2026(p)</v>
      </c>
      <c r="F50" s="40" t="str">
        <f t="shared" si="5"/>
        <v>2027(p)</v>
      </c>
      <c r="G50" s="40" t="str">
        <f t="shared" si="5"/>
        <v>2028(p)</v>
      </c>
      <c r="H50" s="40" t="str">
        <f t="shared" si="5"/>
        <v>2029(p)</v>
      </c>
    </row>
    <row r="51" spans="1:20" x14ac:dyDescent="0.2">
      <c r="A51" s="37"/>
      <c r="B51" s="37" t="s">
        <v>4</v>
      </c>
      <c r="C51" s="50">
        <f t="shared" ref="C51:D58" si="6">(C3/$D$10)*C24*100</f>
        <v>-2.7078649584745556</v>
      </c>
      <c r="D51" s="50">
        <f t="shared" si="6"/>
        <v>1.5393670903773418</v>
      </c>
      <c r="E51" s="50">
        <f t="shared" ref="E51:F58" si="7">(E3/$E$10)*E24*100</f>
        <v>0.48582548263560577</v>
      </c>
      <c r="F51" s="50">
        <f t="shared" si="7"/>
        <v>0.75345266159463042</v>
      </c>
      <c r="G51" s="50">
        <f t="shared" ref="G51:G58" si="8">(G3/$G$10)*G24*100</f>
        <v>0.85369344907971034</v>
      </c>
      <c r="H51" s="50">
        <f t="shared" ref="H51:H57" si="9">(H3/$H$10)*H24*100</f>
        <v>1.0997351186058537</v>
      </c>
      <c r="T51" s="4" t="s">
        <v>184</v>
      </c>
    </row>
    <row r="52" spans="1:20" x14ac:dyDescent="0.2">
      <c r="A52" s="37"/>
      <c r="B52" s="37" t="s">
        <v>7</v>
      </c>
      <c r="C52" s="50">
        <f t="shared" si="6"/>
        <v>0.34088265538605744</v>
      </c>
      <c r="D52" s="50">
        <f t="shared" si="6"/>
        <v>-0.37214204605674817</v>
      </c>
      <c r="E52" s="50">
        <f t="shared" si="7"/>
        <v>0.10672492015260722</v>
      </c>
      <c r="F52" s="50">
        <f t="shared" si="7"/>
        <v>-0.10410558396393083</v>
      </c>
      <c r="G52" s="50">
        <f t="shared" si="8"/>
        <v>5.557091896055464E-2</v>
      </c>
      <c r="H52" s="50">
        <f t="shared" si="9"/>
        <v>6.2098202999392678E-2</v>
      </c>
    </row>
    <row r="53" spans="1:20" x14ac:dyDescent="0.2">
      <c r="A53" s="37"/>
      <c r="B53" s="37" t="s">
        <v>6</v>
      </c>
      <c r="C53" s="50">
        <f t="shared" si="6"/>
        <v>-0.68783522072680425</v>
      </c>
      <c r="D53" s="50">
        <f t="shared" si="6"/>
        <v>-0.16095305478732932</v>
      </c>
      <c r="E53" s="50">
        <f t="shared" si="7"/>
        <v>-6.1069143677149572E-3</v>
      </c>
      <c r="F53" s="50">
        <f t="shared" si="7"/>
        <v>3.6273829032872173E-3</v>
      </c>
      <c r="G53" s="50">
        <f t="shared" si="8"/>
        <v>3.3034253401736005E-2</v>
      </c>
      <c r="H53" s="50">
        <f t="shared" si="9"/>
        <v>3.9860448913749208E-2</v>
      </c>
    </row>
    <row r="54" spans="1:20" x14ac:dyDescent="0.2">
      <c r="A54" s="37"/>
      <c r="B54" s="37" t="s">
        <v>5</v>
      </c>
      <c r="C54" s="50">
        <f t="shared" si="6"/>
        <v>0.91946003591465275</v>
      </c>
      <c r="D54" s="50">
        <f t="shared" si="6"/>
        <v>-0.54068339693861922</v>
      </c>
      <c r="E54" s="50">
        <f t="shared" si="7"/>
        <v>-1.4239169053959018</v>
      </c>
      <c r="F54" s="50">
        <f t="shared" si="7"/>
        <v>-0.74474187973589423</v>
      </c>
      <c r="G54" s="50">
        <f t="shared" si="8"/>
        <v>-0.46625275846466829</v>
      </c>
      <c r="H54" s="50">
        <f t="shared" si="9"/>
        <v>-0.50153795881580077</v>
      </c>
    </row>
    <row r="55" spans="1:20" x14ac:dyDescent="0.2">
      <c r="A55" s="38" t="s">
        <v>29</v>
      </c>
      <c r="B55" s="38"/>
      <c r="C55" s="51">
        <f t="shared" si="6"/>
        <v>-2.1353574879006545</v>
      </c>
      <c r="D55" s="51">
        <f t="shared" si="6"/>
        <v>0.46558859259465984</v>
      </c>
      <c r="E55" s="51">
        <f t="shared" si="7"/>
        <v>-0.83747341697541133</v>
      </c>
      <c r="F55" s="51">
        <f t="shared" si="7"/>
        <v>-9.1767419201911532E-2</v>
      </c>
      <c r="G55" s="51">
        <f t="shared" si="8"/>
        <v>0.4760458629773317</v>
      </c>
      <c r="H55" s="51">
        <f t="shared" si="9"/>
        <v>0.70015581170320784</v>
      </c>
    </row>
    <row r="56" spans="1:20" x14ac:dyDescent="0.2">
      <c r="A56" s="37"/>
      <c r="B56" s="37" t="s">
        <v>8</v>
      </c>
      <c r="C56" s="50">
        <f t="shared" si="6"/>
        <v>0.52652923458417389</v>
      </c>
      <c r="D56" s="50">
        <f t="shared" si="6"/>
        <v>0.50716644933614652</v>
      </c>
      <c r="E56" s="50">
        <f t="shared" si="7"/>
        <v>0.15183906868536132</v>
      </c>
      <c r="F56" s="50">
        <f t="shared" si="7"/>
        <v>-7.9115657705806613E-2</v>
      </c>
      <c r="G56" s="50">
        <f t="shared" si="8"/>
        <v>-3.9699554826150667E-2</v>
      </c>
      <c r="H56" s="50">
        <f t="shared" si="9"/>
        <v>-4.5662919452724039E-3</v>
      </c>
    </row>
    <row r="57" spans="1:20" x14ac:dyDescent="0.2">
      <c r="A57" s="37"/>
      <c r="B57" s="37" t="str">
        <f>B30</f>
        <v>Charges IJ AMEXA</v>
      </c>
      <c r="C57" s="50">
        <f t="shared" si="6"/>
        <v>3.3785203308265725E-2</v>
      </c>
      <c r="D57" s="50">
        <f t="shared" si="6"/>
        <v>2.8729245233169172E-2</v>
      </c>
      <c r="E57" s="50">
        <f t="shared" si="7"/>
        <v>-9.4474787933933053E-4</v>
      </c>
      <c r="F57" s="50">
        <f t="shared" si="7"/>
        <v>-2.0121761983348412E-3</v>
      </c>
      <c r="G57" s="50">
        <f t="shared" si="8"/>
        <v>1.3714172599023032E-3</v>
      </c>
      <c r="H57" s="50">
        <f t="shared" si="9"/>
        <v>3.7879441577485409E-3</v>
      </c>
    </row>
    <row r="58" spans="1:20" ht="15" x14ac:dyDescent="0.2">
      <c r="A58" s="39" t="str">
        <f>A31</f>
        <v>Total charges, yc RCO et IJ AMEXA</v>
      </c>
      <c r="B58" s="39"/>
      <c r="C58" s="47">
        <f t="shared" si="6"/>
        <v>-1.5750430500082215</v>
      </c>
      <c r="D58" s="47">
        <f t="shared" si="6"/>
        <v>1.0014842871639784</v>
      </c>
      <c r="E58" s="47">
        <f t="shared" si="7"/>
        <v>-0.68657909616939294</v>
      </c>
      <c r="F58" s="47">
        <f t="shared" si="7"/>
        <v>-0.17289525310607567</v>
      </c>
      <c r="G58" s="47">
        <f t="shared" si="8"/>
        <v>0.43771772541110199</v>
      </c>
      <c r="H58" s="47">
        <f>(I10/$H$10)*H31*100</f>
        <v>0.7042687522859935</v>
      </c>
    </row>
    <row r="59" spans="1:20" x14ac:dyDescent="0.2">
      <c r="A59" s="37"/>
      <c r="B59" s="37" t="s">
        <v>10</v>
      </c>
      <c r="C59" s="50">
        <f t="shared" ref="C59:D66" si="10">(C11/$D$18)*C32*100</f>
        <v>-2.6916201504352184</v>
      </c>
      <c r="D59" s="50">
        <f t="shared" si="10"/>
        <v>1.5301324832347938</v>
      </c>
      <c r="E59" s="50">
        <f t="shared" ref="E59:E66" si="11">(E11/$E$18)*E32*100</f>
        <v>0.47903002863706579</v>
      </c>
      <c r="F59" s="50">
        <f t="shared" ref="F59:F66" si="12">(F11/$F$18)*F32*100</f>
        <v>0.73912216117203366</v>
      </c>
      <c r="G59" s="50">
        <f t="shared" ref="G59:G66" si="13">(G11/$G$18)*G32*100</f>
        <v>0.83860209424395737</v>
      </c>
      <c r="H59" s="50">
        <f t="shared" ref="H59:H66" si="14">(H11/$H$18)*H32*100</f>
        <v>1.0812896235113461</v>
      </c>
    </row>
    <row r="60" spans="1:20" x14ac:dyDescent="0.2">
      <c r="A60" s="37"/>
      <c r="B60" s="37" t="s">
        <v>13</v>
      </c>
      <c r="C60" s="50">
        <f t="shared" si="10"/>
        <v>0.33745493140991151</v>
      </c>
      <c r="D60" s="50">
        <f t="shared" si="10"/>
        <v>-0.12710363145859396</v>
      </c>
      <c r="E60" s="50">
        <f t="shared" si="11"/>
        <v>-8.0987154208980214E-2</v>
      </c>
      <c r="F60" s="50">
        <f t="shared" si="12"/>
        <v>-7.9139619231581193E-2</v>
      </c>
      <c r="G60" s="50">
        <f t="shared" si="13"/>
        <v>-4.0109240359477057E-2</v>
      </c>
      <c r="H60" s="50">
        <f t="shared" si="14"/>
        <v>-4.9040671772602309E-2</v>
      </c>
    </row>
    <row r="61" spans="1:20" x14ac:dyDescent="0.2">
      <c r="A61" s="37"/>
      <c r="B61" s="37" t="s">
        <v>12</v>
      </c>
      <c r="C61" s="50">
        <f t="shared" si="10"/>
        <v>-0.68370892227471503</v>
      </c>
      <c r="D61" s="50">
        <f t="shared" si="10"/>
        <v>-0.15998750327031697</v>
      </c>
      <c r="E61" s="50">
        <f t="shared" si="11"/>
        <v>-6.0214942793463105E-3</v>
      </c>
      <c r="F61" s="50">
        <f t="shared" si="12"/>
        <v>3.558390895058776E-3</v>
      </c>
      <c r="G61" s="50">
        <f t="shared" si="13"/>
        <v>3.2450283078012419E-2</v>
      </c>
      <c r="H61" s="50">
        <f t="shared" si="14"/>
        <v>3.9191882726797633E-2</v>
      </c>
    </row>
    <row r="62" spans="1:20" x14ac:dyDescent="0.2">
      <c r="A62" s="37"/>
      <c r="B62" s="37" t="s">
        <v>11</v>
      </c>
      <c r="C62" s="50">
        <f t="shared" si="10"/>
        <v>0.44043864405379707</v>
      </c>
      <c r="D62" s="50">
        <f t="shared" si="10"/>
        <v>0.26343702265962615</v>
      </c>
      <c r="E62" s="50">
        <f t="shared" si="11"/>
        <v>-0.65206178788729752</v>
      </c>
      <c r="F62" s="50">
        <f t="shared" si="12"/>
        <v>-1.501420711496837</v>
      </c>
      <c r="G62" s="50">
        <f t="shared" si="13"/>
        <v>-0.30094419021654223</v>
      </c>
      <c r="H62" s="50">
        <f t="shared" si="14"/>
        <v>-3.7241573152420451E-2</v>
      </c>
    </row>
    <row r="63" spans="1:20" x14ac:dyDescent="0.2">
      <c r="A63" s="38" t="s">
        <v>15</v>
      </c>
      <c r="B63" s="38"/>
      <c r="C63" s="51">
        <f t="shared" si="10"/>
        <v>-2.5974354972462304</v>
      </c>
      <c r="D63" s="51">
        <f t="shared" si="10"/>
        <v>1.5064783711655083</v>
      </c>
      <c r="E63" s="51">
        <f t="shared" si="11"/>
        <v>-0.26004040773855835</v>
      </c>
      <c r="F63" s="51">
        <f t="shared" si="12"/>
        <v>-0.8378797786613249</v>
      </c>
      <c r="G63" s="51">
        <f t="shared" si="13"/>
        <v>0.52999894674594272</v>
      </c>
      <c r="H63" s="51">
        <f t="shared" si="14"/>
        <v>1.0341992613131128</v>
      </c>
    </row>
    <row r="64" spans="1:20" x14ac:dyDescent="0.2">
      <c r="A64" s="37"/>
      <c r="B64" s="37" t="s">
        <v>14</v>
      </c>
      <c r="C64" s="50">
        <f t="shared" si="10"/>
        <v>0.62514989892421602</v>
      </c>
      <c r="D64" s="50">
        <f t="shared" si="10"/>
        <v>0.27861906340209025</v>
      </c>
      <c r="E64" s="50">
        <f t="shared" si="11"/>
        <v>0.77167301243220665</v>
      </c>
      <c r="F64" s="50">
        <f t="shared" si="12"/>
        <v>-0.14910210366625265</v>
      </c>
      <c r="G64" s="50">
        <f t="shared" si="13"/>
        <v>-0.17790631634399745</v>
      </c>
      <c r="H64" s="50">
        <f t="shared" si="14"/>
        <v>-6.6293077882401352E-2</v>
      </c>
    </row>
    <row r="65" spans="1:8" x14ac:dyDescent="0.2">
      <c r="A65" s="37"/>
      <c r="B65" s="37" t="str">
        <f>B38</f>
        <v>Produits IJ AMEXA</v>
      </c>
      <c r="C65" s="50">
        <f t="shared" si="10"/>
        <v>5.3734568041601892E-2</v>
      </c>
      <c r="D65" s="50">
        <f t="shared" si="10"/>
        <v>3.4680493744060036E-2</v>
      </c>
      <c r="E65" s="50">
        <f t="shared" si="11"/>
        <v>1.3580686393604375E-3</v>
      </c>
      <c r="F65" s="50">
        <f t="shared" si="12"/>
        <v>-7.9388055201996145E-3</v>
      </c>
      <c r="G65" s="50">
        <f t="shared" si="13"/>
        <v>-6.8267741120764556E-3</v>
      </c>
      <c r="H65" s="50">
        <f t="shared" si="14"/>
        <v>-6.0691721703416924E-3</v>
      </c>
    </row>
    <row r="66" spans="1:8" ht="15" x14ac:dyDescent="0.2">
      <c r="A66" s="39" t="str">
        <f>A39</f>
        <v>Total produits, yc RCO et IJ AMEXA</v>
      </c>
      <c r="B66" s="39"/>
      <c r="C66" s="47">
        <f t="shared" si="10"/>
        <v>-1.9185510302804136</v>
      </c>
      <c r="D66" s="47">
        <f t="shared" si="10"/>
        <v>1.8197779283116722</v>
      </c>
      <c r="E66" s="47">
        <f t="shared" si="11"/>
        <v>0.51299067333299142</v>
      </c>
      <c r="F66" s="47">
        <f t="shared" si="12"/>
        <v>-0.99492068784777787</v>
      </c>
      <c r="G66" s="47">
        <f t="shared" si="13"/>
        <v>0.34526585628988915</v>
      </c>
      <c r="H66" s="47">
        <f t="shared" si="14"/>
        <v>0.96183701126035803</v>
      </c>
    </row>
  </sheetData>
  <mergeCells count="9">
    <mergeCell ref="K22:L22"/>
    <mergeCell ref="K45:L45"/>
    <mergeCell ref="D22:H22"/>
    <mergeCell ref="E1:I1"/>
    <mergeCell ref="A19:B19"/>
    <mergeCell ref="A40:B40"/>
    <mergeCell ref="C1:D1"/>
    <mergeCell ref="A1:B1"/>
    <mergeCell ref="A22:B22"/>
  </mergeCells>
  <phoneticPr fontId="4"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2060"/>
  </sheetPr>
  <dimension ref="A1:P72"/>
  <sheetViews>
    <sheetView zoomScale="85" zoomScaleNormal="85" workbookViewId="0">
      <pane xSplit="1" topLeftCell="B1" activePane="topRight" state="frozen"/>
      <selection pane="topRight" activeCell="L42" sqref="L42"/>
    </sheetView>
  </sheetViews>
  <sheetFormatPr baseColWidth="10" defaultRowHeight="14.25" x14ac:dyDescent="0.2"/>
  <cols>
    <col min="1" max="1" width="10.7109375" style="4" customWidth="1"/>
    <col min="2" max="2" width="33.140625" style="4" bestFit="1" customWidth="1"/>
    <col min="3" max="3" width="9.5703125" style="4" customWidth="1"/>
    <col min="4" max="10" width="12.7109375" style="4" customWidth="1"/>
    <col min="11" max="12" width="11.42578125" style="4"/>
    <col min="13" max="13" width="14.28515625" style="4" bestFit="1" customWidth="1"/>
    <col min="14" max="16384" width="11.42578125" style="4"/>
  </cols>
  <sheetData>
    <row r="1" spans="1:16" x14ac:dyDescent="0.2">
      <c r="A1" s="206" t="s">
        <v>0</v>
      </c>
      <c r="B1" s="205"/>
      <c r="C1" s="168"/>
      <c r="D1" s="505"/>
      <c r="E1" s="506"/>
      <c r="F1" s="504" t="s">
        <v>2</v>
      </c>
      <c r="G1" s="505"/>
      <c r="H1" s="505"/>
      <c r="I1" s="505"/>
      <c r="J1" s="506"/>
      <c r="K1" s="193" t="s">
        <v>216</v>
      </c>
      <c r="L1" s="170" t="str">
        <f>F2</f>
        <v>2025(p)</v>
      </c>
    </row>
    <row r="2" spans="1:16" x14ac:dyDescent="0.2">
      <c r="A2" s="1"/>
      <c r="B2" s="2" t="s">
        <v>3</v>
      </c>
      <c r="C2" s="169"/>
      <c r="D2" s="3">
        <f>TableauxNote!C4</f>
        <v>2023</v>
      </c>
      <c r="E2" s="3">
        <f>TableauxNote!D4</f>
        <v>2024</v>
      </c>
      <c r="F2" s="3" t="str">
        <f>TableauxNote!E4</f>
        <v>2025(p)</v>
      </c>
      <c r="G2" s="3" t="str">
        <f>TableauxNote!F4</f>
        <v>2026(p)</v>
      </c>
      <c r="H2" s="3" t="str">
        <f>TableauxNote!G4</f>
        <v>2027(p)</v>
      </c>
      <c r="I2" s="3" t="str">
        <f>TableauxNote!H4</f>
        <v>2028(p)</v>
      </c>
      <c r="J2" s="3" t="str">
        <f>TableauxNote!I4</f>
        <v>2029(p)</v>
      </c>
      <c r="L2" s="117"/>
    </row>
    <row r="3" spans="1:16" s="8" customFormat="1" ht="12.75" x14ac:dyDescent="0.2">
      <c r="A3" s="6"/>
      <c r="B3" s="122" t="s">
        <v>135</v>
      </c>
      <c r="C3" s="182" t="s">
        <v>228</v>
      </c>
      <c r="D3" s="313">
        <f>TableauxNote!C51</f>
        <v>6141.0287953800007</v>
      </c>
      <c r="E3" s="325">
        <f>TableauxNote!D51</f>
        <v>5724.0251893599998</v>
      </c>
      <c r="F3" s="325">
        <f>TableauxNote!E51</f>
        <v>5999.9702009427256</v>
      </c>
      <c r="G3" s="325">
        <f>TableauxNote!F51</f>
        <v>6094.9402933709134</v>
      </c>
      <c r="H3" s="325">
        <f>TableauxNote!G51</f>
        <v>6234.2701182257479</v>
      </c>
      <c r="I3" s="325">
        <f>TableauxNote!H51</f>
        <v>6368.3825582560412</v>
      </c>
      <c r="J3" s="325">
        <f>TableauxNote!I51</f>
        <v>6536.2078560287982</v>
      </c>
      <c r="K3" s="309">
        <f>F3/$F$11</f>
        <v>0.41312293590701704</v>
      </c>
      <c r="L3" s="117"/>
    </row>
    <row r="4" spans="1:16" s="8" customFormat="1" ht="12.75" x14ac:dyDescent="0.2">
      <c r="A4" s="11"/>
      <c r="B4" s="12" t="s">
        <v>20</v>
      </c>
      <c r="C4" s="14"/>
      <c r="D4" s="313">
        <f>TableauxNote!C52</f>
        <v>139.57598433999999</v>
      </c>
      <c r="E4" s="325">
        <f>TableauxNote!D52</f>
        <v>131.08713883000004</v>
      </c>
      <c r="F4" s="325">
        <f>TableauxNote!E52</f>
        <v>133.37423997588473</v>
      </c>
      <c r="G4" s="325">
        <f>TableauxNote!F52</f>
        <v>135.3534041582744</v>
      </c>
      <c r="H4" s="325">
        <f>TableauxNote!G52</f>
        <v>137.33697839103414</v>
      </c>
      <c r="I4" s="325">
        <f>TableauxNote!H52</f>
        <v>139.33833171186461</v>
      </c>
      <c r="J4" s="325">
        <f>TableauxNote!I52</f>
        <v>141.35673556095614</v>
      </c>
      <c r="K4" s="309">
        <f>F4/$F$11</f>
        <v>9.1833718748381681E-3</v>
      </c>
      <c r="L4" s="117"/>
    </row>
    <row r="5" spans="1:16" s="8" customFormat="1" ht="12.75" x14ac:dyDescent="0.2">
      <c r="A5" s="9"/>
      <c r="B5" s="10" t="s">
        <v>19</v>
      </c>
      <c r="C5" s="14"/>
      <c r="D5" s="313">
        <f>TableauxNote!C53</f>
        <v>532.73861280999995</v>
      </c>
      <c r="E5" s="325">
        <f>TableauxNote!D53</f>
        <v>422.17713388999994</v>
      </c>
      <c r="F5" s="325">
        <f>TableauxNote!E53</f>
        <v>409.3431798892762</v>
      </c>
      <c r="G5" s="325">
        <f>TableauxNote!F53</f>
        <v>414.06588497520738</v>
      </c>
      <c r="H5" s="325">
        <f>TableauxNote!G53</f>
        <v>420.55238672671516</v>
      </c>
      <c r="I5" s="325">
        <f>TableauxNote!H53</f>
        <v>427.50479355815702</v>
      </c>
      <c r="J5" s="325">
        <f>TableauxNote!I53</f>
        <v>434.1490513548984</v>
      </c>
      <c r="K5" s="309">
        <f>F5/$F$11</f>
        <v>2.818498269254759E-2</v>
      </c>
      <c r="L5" s="117"/>
    </row>
    <row r="6" spans="1:16" s="8" customFormat="1" ht="12.75" x14ac:dyDescent="0.2">
      <c r="A6" s="9"/>
      <c r="B6" s="10" t="s">
        <v>18</v>
      </c>
      <c r="C6" s="14"/>
      <c r="D6" s="313">
        <f>TableauxNote!C54</f>
        <v>6676.9389162300004</v>
      </c>
      <c r="E6" s="325">
        <f>TableauxNote!D54</f>
        <v>6805.5917809699986</v>
      </c>
      <c r="F6" s="325">
        <f>TableauxNote!E54</f>
        <v>6732.2684276773234</v>
      </c>
      <c r="G6" s="325">
        <f>TableauxNote!F54</f>
        <v>6590.8209401810855</v>
      </c>
      <c r="H6" s="325">
        <f>TableauxNote!G54</f>
        <v>6488.7444459130365</v>
      </c>
      <c r="I6" s="325">
        <f>TableauxNote!H54</f>
        <v>6419.5783177081466</v>
      </c>
      <c r="J6" s="325">
        <f>TableauxNote!I54</f>
        <v>6338.2733441509699</v>
      </c>
      <c r="K6" s="309">
        <f>F6/$F$11</f>
        <v>0.46354471855863183</v>
      </c>
      <c r="L6" s="117"/>
    </row>
    <row r="7" spans="1:16" ht="15" x14ac:dyDescent="0.2">
      <c r="A7" s="17" t="s">
        <v>22</v>
      </c>
      <c r="B7" s="18"/>
      <c r="C7" s="18"/>
      <c r="D7" s="172">
        <f>SUM(D3:D6)</f>
        <v>13490.282308760001</v>
      </c>
      <c r="E7" s="314">
        <f t="shared" ref="E7:J7" si="0">SUM(E3:E6)</f>
        <v>13082.881243049998</v>
      </c>
      <c r="F7" s="314">
        <f t="shared" si="0"/>
        <v>13274.95604848521</v>
      </c>
      <c r="G7" s="314">
        <f t="shared" si="0"/>
        <v>13235.180522685481</v>
      </c>
      <c r="H7" s="314">
        <f t="shared" si="0"/>
        <v>13280.903929256532</v>
      </c>
      <c r="I7" s="314">
        <f>SUM(I3:I6)</f>
        <v>13354.80400123421</v>
      </c>
      <c r="J7" s="314">
        <f t="shared" si="0"/>
        <v>13449.986987095623</v>
      </c>
      <c r="K7" s="309">
        <f>F7/$F$11</f>
        <v>0.91403600903303461</v>
      </c>
      <c r="L7" s="117"/>
    </row>
    <row r="8" spans="1:16" s="28" customFormat="1" ht="12.75" x14ac:dyDescent="0.2">
      <c r="A8" s="25" t="s">
        <v>30</v>
      </c>
      <c r="B8" s="26"/>
      <c r="C8" s="26"/>
      <c r="D8" s="27">
        <f>D7/CHARGES_PRODUITS!C7</f>
        <v>0.87956790597345258</v>
      </c>
      <c r="E8" s="27">
        <f>E7/CHARGES_PRODUITS!D7</f>
        <v>0.87291544379999142</v>
      </c>
      <c r="F8" s="27">
        <f>F7/CHARGES_PRODUITS!E7</f>
        <v>0.88124616489783503</v>
      </c>
      <c r="G8" s="27">
        <f>G7/CHARGES_PRODUITS!F7</f>
        <v>0.88676313677339869</v>
      </c>
      <c r="H8" s="27">
        <f>H7/CHARGES_PRODUITS!G7</f>
        <v>0.89073282689336242</v>
      </c>
      <c r="I8" s="27">
        <f>I7/CHARGES_PRODUITS!H7</f>
        <v>0.89102240709975922</v>
      </c>
      <c r="J8" s="30">
        <f>J7/CHARGES_PRODUITS!I7</f>
        <v>0.89051888550752789</v>
      </c>
      <c r="K8" s="183"/>
    </row>
    <row r="9" spans="1:16" s="8" customFormat="1" ht="12.75" x14ac:dyDescent="0.2">
      <c r="A9" s="21"/>
      <c r="B9" s="14" t="s">
        <v>21</v>
      </c>
      <c r="C9" s="14"/>
      <c r="D9" s="315">
        <f>TableauxNote!C57</f>
        <v>1057.9384357900001</v>
      </c>
      <c r="E9" s="326">
        <f>TableauxNote!D57</f>
        <v>1085.6262669499999</v>
      </c>
      <c r="F9" s="326">
        <f>TableauxNote!E57</f>
        <v>1168.6109329745573</v>
      </c>
      <c r="G9" s="326">
        <f>TableauxNote!F57</f>
        <v>1166.2314814035365</v>
      </c>
      <c r="H9" s="326">
        <f>TableauxNote!G57</f>
        <v>1164.1991955146416</v>
      </c>
      <c r="I9" s="326">
        <f>TableauxNote!H57</f>
        <v>1161.8116216574322</v>
      </c>
      <c r="J9" s="326">
        <f>TableauxNote!I57</f>
        <v>1162.4198304911429</v>
      </c>
      <c r="K9" s="309">
        <f>F9/F11</f>
        <v>8.0463729551128807E-2</v>
      </c>
      <c r="M9" s="518" t="s">
        <v>98</v>
      </c>
      <c r="N9" s="518"/>
    </row>
    <row r="10" spans="1:16" s="8" customFormat="1" ht="15" x14ac:dyDescent="0.2">
      <c r="A10" s="21"/>
      <c r="B10" s="121" t="s">
        <v>116</v>
      </c>
      <c r="C10" s="121"/>
      <c r="D10" s="316">
        <f>TableauxNote!C58</f>
        <v>71.345601070000001</v>
      </c>
      <c r="E10" s="327">
        <f>TableauxNote!D58</f>
        <v>76.779269769999999</v>
      </c>
      <c r="F10" s="327">
        <f>TableauxNote!E58</f>
        <v>79.882770294413845</v>
      </c>
      <c r="G10" s="327">
        <f>TableauxNote!F58</f>
        <v>79.949397629564203</v>
      </c>
      <c r="H10" s="327">
        <f>TableauxNote!G58</f>
        <v>79.8225654275045</v>
      </c>
      <c r="I10" s="327">
        <f>TableauxNote!H58</f>
        <v>80.170845232752825</v>
      </c>
      <c r="J10" s="327">
        <f>TableauxNote!I58</f>
        <v>80.87092475892635</v>
      </c>
      <c r="K10" s="309">
        <f>F10/F11</f>
        <v>5.5002614158365087E-3</v>
      </c>
      <c r="M10" s="519">
        <f>F11/CHARGES_PRODUITS!E10</f>
        <v>0.87772604134288024</v>
      </c>
      <c r="N10" s="519"/>
    </row>
    <row r="11" spans="1:16" ht="15" x14ac:dyDescent="0.2">
      <c r="A11" s="23" t="s">
        <v>117</v>
      </c>
      <c r="B11" s="24"/>
      <c r="C11" s="24"/>
      <c r="D11" s="47">
        <f t="shared" ref="D11:J11" si="1">D7+D9+D10</f>
        <v>14619.56634562</v>
      </c>
      <c r="E11" s="47">
        <f t="shared" si="1"/>
        <v>14245.286779769998</v>
      </c>
      <c r="F11" s="47">
        <f t="shared" si="1"/>
        <v>14523.449751754182</v>
      </c>
      <c r="G11" s="47">
        <f t="shared" si="1"/>
        <v>14481.361401718581</v>
      </c>
      <c r="H11" s="47">
        <f t="shared" si="1"/>
        <v>14524.925690198679</v>
      </c>
      <c r="I11" s="47">
        <f t="shared" si="1"/>
        <v>14596.786468124395</v>
      </c>
      <c r="J11" s="47">
        <f t="shared" si="1"/>
        <v>14693.277742345692</v>
      </c>
      <c r="K11" s="309">
        <f>F11/F11</f>
        <v>1</v>
      </c>
      <c r="M11" s="167"/>
      <c r="O11" s="19"/>
      <c r="P11" s="19"/>
    </row>
    <row r="12" spans="1:16" s="8" customFormat="1" ht="12.75" x14ac:dyDescent="0.2">
      <c r="A12" s="6"/>
      <c r="B12" s="122" t="s">
        <v>136</v>
      </c>
      <c r="C12" s="186" t="s">
        <v>227</v>
      </c>
      <c r="D12" s="166">
        <f>TableauxNote!C60</f>
        <v>572.34634403999996</v>
      </c>
      <c r="E12" s="318">
        <f>TableauxNote!D60</f>
        <v>585.78296187000001</v>
      </c>
      <c r="F12" s="318">
        <f>TableauxNote!E60</f>
        <v>633.99886502403888</v>
      </c>
      <c r="G12" s="318">
        <f>TableauxNote!F60</f>
        <v>634.09322696171887</v>
      </c>
      <c r="H12" s="318">
        <f>TableauxNote!G60</f>
        <v>526.64288155459337</v>
      </c>
      <c r="I12" s="318">
        <f>TableauxNote!H60</f>
        <v>517.73476620127508</v>
      </c>
      <c r="J12" s="318">
        <f>TableauxNote!I60</f>
        <v>521.92822093760481</v>
      </c>
      <c r="K12" s="310">
        <f>F12/$F$20</f>
        <v>0.20803103572962622</v>
      </c>
      <c r="M12" s="20"/>
      <c r="O12" s="20"/>
      <c r="P12" s="20"/>
    </row>
    <row r="13" spans="1:16" s="8" customFormat="1" ht="12.75" x14ac:dyDescent="0.2">
      <c r="A13" s="11"/>
      <c r="B13" s="12" t="s">
        <v>26</v>
      </c>
      <c r="C13" s="14"/>
      <c r="D13" s="166">
        <f>TableauxNote!C61</f>
        <v>209.9534434</v>
      </c>
      <c r="E13" s="318">
        <f>TableauxNote!D61</f>
        <v>221.56093540999998</v>
      </c>
      <c r="F13" s="318">
        <f>TableauxNote!E61</f>
        <v>216.32840228011088</v>
      </c>
      <c r="G13" s="318">
        <f>TableauxNote!F61</f>
        <v>213.42972976152308</v>
      </c>
      <c r="H13" s="318">
        <f>TableauxNote!G61</f>
        <v>210.73151706782323</v>
      </c>
      <c r="I13" s="318">
        <f>TableauxNote!H61</f>
        <v>208.12651793297226</v>
      </c>
      <c r="J13" s="318">
        <f>TableauxNote!I61</f>
        <v>206.1896138605598</v>
      </c>
      <c r="K13" s="310">
        <f>F13/$F$20</f>
        <v>7.0982810958755194E-2</v>
      </c>
      <c r="M13" s="20"/>
      <c r="O13" s="20"/>
      <c r="P13" s="20"/>
    </row>
    <row r="14" spans="1:16" s="8" customFormat="1" ht="12.75" x14ac:dyDescent="0.2">
      <c r="A14" s="9"/>
      <c r="B14" s="10" t="s">
        <v>25</v>
      </c>
      <c r="C14" s="14"/>
      <c r="D14" s="166">
        <f>TableauxNote!C62</f>
        <v>149.38287507999999</v>
      </c>
      <c r="E14" s="318">
        <f>TableauxNote!D62</f>
        <v>150.78917601000001</v>
      </c>
      <c r="F14" s="318">
        <f>TableauxNote!E62</f>
        <v>108.23364614818222</v>
      </c>
      <c r="G14" s="318">
        <f>TableauxNote!F62</f>
        <v>86.685509835293857</v>
      </c>
      <c r="H14" s="318">
        <f>TableauxNote!G62</f>
        <v>64.639898093084696</v>
      </c>
      <c r="I14" s="318">
        <f>TableauxNote!H62</f>
        <v>56.005887240410914</v>
      </c>
      <c r="J14" s="318">
        <f>TableauxNote!I62</f>
        <v>51.844873841997341</v>
      </c>
      <c r="K14" s="310">
        <f>F14/$F$20</f>
        <v>3.5514192139991442E-2</v>
      </c>
      <c r="M14" s="20"/>
      <c r="O14" s="20"/>
      <c r="P14" s="20"/>
    </row>
    <row r="15" spans="1:16" s="8" customFormat="1" ht="12.75" x14ac:dyDescent="0.2">
      <c r="A15" s="9"/>
      <c r="B15" s="10" t="s">
        <v>24</v>
      </c>
      <c r="C15" s="14"/>
      <c r="D15" s="166">
        <f>TableauxNote!C63</f>
        <v>1423.0053414799997</v>
      </c>
      <c r="E15" s="318">
        <f>TableauxNote!D63</f>
        <v>1468.4191881600002</v>
      </c>
      <c r="F15" s="318">
        <f>TableauxNote!E63</f>
        <v>1463.6613636876596</v>
      </c>
      <c r="G15" s="318">
        <f>TableauxNote!F63</f>
        <v>1414.9189799050998</v>
      </c>
      <c r="H15" s="318">
        <f>TableauxNote!G63</f>
        <v>1285.3561791342222</v>
      </c>
      <c r="I15" s="318">
        <f>TableauxNote!H63</f>
        <v>1267.7428479884902</v>
      </c>
      <c r="J15" s="318">
        <f>TableauxNote!I63</f>
        <v>1267.6222922368383</v>
      </c>
      <c r="K15" s="310">
        <f>F15/$F$20</f>
        <v>0.4802642500532488</v>
      </c>
      <c r="M15" s="20"/>
      <c r="O15" s="20"/>
      <c r="P15" s="20"/>
    </row>
    <row r="16" spans="1:16" ht="15" x14ac:dyDescent="0.2">
      <c r="A16" s="17" t="s">
        <v>28</v>
      </c>
      <c r="B16" s="18"/>
      <c r="C16" s="18"/>
      <c r="D16" s="172">
        <f>SUM(D12:D15)</f>
        <v>2354.6880039999996</v>
      </c>
      <c r="E16" s="172">
        <f t="shared" ref="E16:J16" si="2">SUM(E12:E15)</f>
        <v>2426.5522614500001</v>
      </c>
      <c r="F16" s="172">
        <f t="shared" si="2"/>
        <v>2422.2222771399915</v>
      </c>
      <c r="G16" s="172">
        <f t="shared" si="2"/>
        <v>2349.1274464636354</v>
      </c>
      <c r="H16" s="172">
        <f t="shared" si="2"/>
        <v>2087.3704758497233</v>
      </c>
      <c r="I16" s="172">
        <f t="shared" si="2"/>
        <v>2049.6100193631482</v>
      </c>
      <c r="J16" s="172">
        <f t="shared" si="2"/>
        <v>2047.5850008770003</v>
      </c>
      <c r="K16" s="310">
        <f>F16/$F$20</f>
        <v>0.79479228888162168</v>
      </c>
      <c r="M16" s="19"/>
      <c r="O16" s="19"/>
      <c r="P16" s="19"/>
    </row>
    <row r="17" spans="1:16" s="28" customFormat="1" ht="12.75" x14ac:dyDescent="0.2">
      <c r="A17" s="25" t="s">
        <v>31</v>
      </c>
      <c r="B17" s="26"/>
      <c r="C17" s="26"/>
      <c r="D17" s="27">
        <f>D16/CHARGES_PRODUITS!C15</f>
        <v>0.1521281073332226</v>
      </c>
      <c r="E17" s="27">
        <f>E16/CHARGES_PRODUITS!D15</f>
        <v>0.16123027305953525</v>
      </c>
      <c r="F17" s="27">
        <f>F16/CHARGES_PRODUITS!E15</f>
        <v>0.15833052551122995</v>
      </c>
      <c r="G17" s="27">
        <f>G16/CHARGES_PRODUITS!F15</f>
        <v>0.15399187853217433</v>
      </c>
      <c r="H17" s="27">
        <f>H16/CHARGES_PRODUITS!G15</f>
        <v>0.13811252447586916</v>
      </c>
      <c r="I17" s="27">
        <f>I16/CHARGES_PRODUITS!H15</f>
        <v>0.13482451338391566</v>
      </c>
      <c r="J17" s="30">
        <f>J16/CHARGES_PRODUITS!I15</f>
        <v>0.13317312619269733</v>
      </c>
      <c r="K17" s="311"/>
    </row>
    <row r="18" spans="1:16" s="8" customFormat="1" ht="12.75" x14ac:dyDescent="0.2">
      <c r="A18" s="21"/>
      <c r="B18" s="14" t="s">
        <v>27</v>
      </c>
      <c r="C18" s="14"/>
      <c r="D18" s="319">
        <f>TableauxNote!C66</f>
        <v>524.13102487999993</v>
      </c>
      <c r="E18" s="320">
        <f>TableauxNote!D66</f>
        <v>550.95404135000001</v>
      </c>
      <c r="F18" s="320">
        <f>TableauxNote!E66</f>
        <v>534.4254199172459</v>
      </c>
      <c r="G18" s="320">
        <f>TableauxNote!F66</f>
        <v>663.94703742868785</v>
      </c>
      <c r="H18" s="320">
        <f>TableauxNote!G66</f>
        <v>612.39339385678579</v>
      </c>
      <c r="I18" s="320">
        <f>TableauxNote!H66</f>
        <v>593.47431836772626</v>
      </c>
      <c r="J18" s="320">
        <f>TableauxNote!I66</f>
        <v>586.47246000221992</v>
      </c>
      <c r="K18" s="310">
        <f>F18/$F$20</f>
        <v>0.17535847421652664</v>
      </c>
      <c r="M18" s="520" t="s">
        <v>106</v>
      </c>
      <c r="N18" s="520"/>
      <c r="O18" s="20"/>
      <c r="P18" s="20"/>
    </row>
    <row r="19" spans="1:16" s="8" customFormat="1" ht="15" x14ac:dyDescent="0.2">
      <c r="A19" s="21"/>
      <c r="B19" s="121" t="s">
        <v>119</v>
      </c>
      <c r="C19" s="121"/>
      <c r="D19" s="319">
        <f>TableauxNote!C67</f>
        <v>75.071626539999997</v>
      </c>
      <c r="E19" s="320">
        <f>TableauxNote!D67</f>
        <v>84.929458550000007</v>
      </c>
      <c r="F19" s="320">
        <f>TableauxNote!E67</f>
        <v>90.969033784955258</v>
      </c>
      <c r="G19" s="320">
        <f>TableauxNote!F67</f>
        <v>89.759145635615354</v>
      </c>
      <c r="H19" s="320">
        <f>TableauxNote!G67</f>
        <v>88.699987717115093</v>
      </c>
      <c r="I19" s="320">
        <f>TableauxNote!H67</f>
        <v>87.812987839943943</v>
      </c>
      <c r="J19" s="320">
        <f>TableauxNote!I67</f>
        <v>86.987545754248472</v>
      </c>
      <c r="K19" s="310">
        <f>F19/$F$20</f>
        <v>2.9849236901851647E-2</v>
      </c>
      <c r="M19" s="519">
        <f>F20/TableauxNote!E12</f>
        <v>0.18418300158812873</v>
      </c>
      <c r="N19" s="519"/>
      <c r="O19" s="20"/>
      <c r="P19" s="20"/>
    </row>
    <row r="20" spans="1:16" ht="15" x14ac:dyDescent="0.2">
      <c r="A20" s="23" t="s">
        <v>120</v>
      </c>
      <c r="B20" s="24"/>
      <c r="C20" s="24"/>
      <c r="D20" s="47">
        <f>D16+D18+D19</f>
        <v>2953.8906554199998</v>
      </c>
      <c r="E20" s="47">
        <f t="shared" ref="E20:J20" si="3">E16+E18+E19</f>
        <v>3062.4357613500001</v>
      </c>
      <c r="F20" s="47">
        <f t="shared" si="3"/>
        <v>3047.6167308421927</v>
      </c>
      <c r="G20" s="47">
        <f t="shared" si="3"/>
        <v>3102.8336295279387</v>
      </c>
      <c r="H20" s="47">
        <f t="shared" si="3"/>
        <v>2788.4638574236242</v>
      </c>
      <c r="I20" s="47">
        <f t="shared" si="3"/>
        <v>2730.8973255708188</v>
      </c>
      <c r="J20" s="47">
        <f t="shared" si="3"/>
        <v>2721.0450066334688</v>
      </c>
      <c r="K20" s="310">
        <f>F20/$F$20</f>
        <v>1</v>
      </c>
      <c r="L20" s="19"/>
      <c r="O20" s="19"/>
      <c r="P20" s="19"/>
    </row>
    <row r="21" spans="1:16" x14ac:dyDescent="0.2">
      <c r="B21" s="304" t="s">
        <v>95</v>
      </c>
      <c r="C21" s="105"/>
      <c r="D21" s="304" t="b">
        <f>D11=TableauxNote!C59</f>
        <v>1</v>
      </c>
      <c r="E21" s="304" t="b">
        <f>E11=TableauxNote!D59</f>
        <v>1</v>
      </c>
      <c r="F21" s="304" t="b">
        <f>F11=TableauxNote!E59</f>
        <v>1</v>
      </c>
      <c r="G21" s="304" t="b">
        <f>G11=TableauxNote!F59</f>
        <v>1</v>
      </c>
      <c r="H21" s="304" t="b">
        <f>H11=TableauxNote!G59</f>
        <v>1</v>
      </c>
      <c r="I21" s="304" t="b">
        <f>I11=TableauxNote!H59</f>
        <v>1</v>
      </c>
      <c r="J21" s="304" t="b">
        <f>J11=TableauxNote!I59</f>
        <v>1</v>
      </c>
    </row>
    <row r="22" spans="1:16" x14ac:dyDescent="0.2">
      <c r="B22" s="304" t="s">
        <v>95</v>
      </c>
      <c r="C22" s="105"/>
      <c r="D22" s="304" t="b">
        <f>D20=TableauxNote!C68</f>
        <v>1</v>
      </c>
      <c r="E22" s="304" t="b">
        <f>E20=TableauxNote!D68</f>
        <v>1</v>
      </c>
      <c r="F22" s="304" t="b">
        <f>F20=TableauxNote!E68</f>
        <v>1</v>
      </c>
      <c r="G22" s="304" t="b">
        <f>G20=TableauxNote!F68</f>
        <v>1</v>
      </c>
      <c r="H22" s="304" t="b">
        <f>H20=TableauxNote!G68</f>
        <v>1</v>
      </c>
      <c r="I22" s="304" t="b">
        <f>I20=TableauxNote!H68</f>
        <v>1</v>
      </c>
      <c r="J22" s="304" t="b">
        <f>J20=TableauxNote!I68</f>
        <v>1</v>
      </c>
    </row>
    <row r="23" spans="1:16" x14ac:dyDescent="0.2">
      <c r="A23" s="521" t="s">
        <v>0</v>
      </c>
      <c r="B23" s="522"/>
      <c r="C23" s="523"/>
      <c r="D23" s="16"/>
      <c r="E23" s="507" t="s">
        <v>2</v>
      </c>
      <c r="F23" s="507"/>
      <c r="G23" s="507"/>
      <c r="H23" s="507"/>
      <c r="I23" s="507"/>
    </row>
    <row r="24" spans="1:16" x14ac:dyDescent="0.2">
      <c r="A24" s="524" t="s">
        <v>1</v>
      </c>
      <c r="B24" s="525"/>
      <c r="C24" s="526"/>
      <c r="D24" s="13" t="str">
        <f>TableauxNote!C27</f>
        <v>2024/2023</v>
      </c>
      <c r="E24" s="13" t="str">
        <f>TableauxNote!D27</f>
        <v>2025/2024</v>
      </c>
      <c r="F24" s="13" t="str">
        <f>TableauxNote!E27</f>
        <v>2026/2025</v>
      </c>
      <c r="G24" s="13" t="str">
        <f>TableauxNote!F27</f>
        <v>2027/2026</v>
      </c>
      <c r="H24" s="13" t="str">
        <f>TableauxNote!G27</f>
        <v>2028/2027</v>
      </c>
      <c r="I24" s="13" t="str">
        <f>TableauxNote!H27</f>
        <v>2029/2028</v>
      </c>
    </row>
    <row r="25" spans="1:16" s="8" customFormat="1" x14ac:dyDescent="0.2">
      <c r="A25" s="6"/>
      <c r="B25" s="7" t="s">
        <v>17</v>
      </c>
      <c r="C25" s="182" t="s">
        <v>228</v>
      </c>
      <c r="D25" s="328">
        <f t="shared" ref="D25:I29" si="4">(E3/D3)-1</f>
        <v>-6.790451891932503E-2</v>
      </c>
      <c r="E25" s="328">
        <f t="shared" si="4"/>
        <v>4.8208210560579223E-2</v>
      </c>
      <c r="F25" s="328">
        <f t="shared" si="4"/>
        <v>1.5828427350066843E-2</v>
      </c>
      <c r="G25" s="328">
        <f t="shared" si="4"/>
        <v>2.2859916282752524E-2</v>
      </c>
      <c r="H25" s="328">
        <f t="shared" si="4"/>
        <v>2.151213173106159E-2</v>
      </c>
      <c r="I25" s="328">
        <f t="shared" si="4"/>
        <v>2.6352892000055306E-2</v>
      </c>
      <c r="J25" s="307">
        <f>(((J3/F3))^(1/5))-1</f>
        <v>1.7267927473229916E-2</v>
      </c>
      <c r="K25" s="118"/>
    </row>
    <row r="26" spans="1:16" s="8" customFormat="1" x14ac:dyDescent="0.2">
      <c r="A26" s="9"/>
      <c r="B26" s="12" t="s">
        <v>20</v>
      </c>
      <c r="C26" s="12"/>
      <c r="D26" s="329">
        <f t="shared" si="4"/>
        <v>-6.0818811704179354E-2</v>
      </c>
      <c r="E26" s="329">
        <f t="shared" si="4"/>
        <v>1.7447181823464053E-2</v>
      </c>
      <c r="F26" s="329">
        <f t="shared" si="4"/>
        <v>1.4839178710577938E-2</v>
      </c>
      <c r="G26" s="329">
        <f t="shared" si="4"/>
        <v>1.4654779058532297E-2</v>
      </c>
      <c r="H26" s="329">
        <f t="shared" si="4"/>
        <v>1.4572574293371332E-2</v>
      </c>
      <c r="I26" s="329">
        <f t="shared" si="4"/>
        <v>1.4485632376203261E-2</v>
      </c>
      <c r="J26" s="307">
        <f>(((J4/F4))^(1/5))-1</f>
        <v>1.1693383969380688E-2</v>
      </c>
      <c r="K26" s="118"/>
    </row>
    <row r="27" spans="1:16" s="8" customFormat="1" x14ac:dyDescent="0.2">
      <c r="A27" s="9"/>
      <c r="B27" s="10" t="s">
        <v>19</v>
      </c>
      <c r="C27" s="10"/>
      <c r="D27" s="329">
        <f t="shared" si="4"/>
        <v>-0.20753419455899569</v>
      </c>
      <c r="E27" s="329">
        <f t="shared" si="4"/>
        <v>-3.0399453145341759E-2</v>
      </c>
      <c r="F27" s="329">
        <f>(G5/F5)-1</f>
        <v>1.1537275611159803E-2</v>
      </c>
      <c r="G27" s="329">
        <f t="shared" si="4"/>
        <v>1.5665385598951698E-2</v>
      </c>
      <c r="H27" s="329">
        <f t="shared" si="4"/>
        <v>1.6531607121658576E-2</v>
      </c>
      <c r="I27" s="329">
        <f t="shared" si="4"/>
        <v>1.5541949229248786E-2</v>
      </c>
      <c r="J27" s="307">
        <f>(((J5/F5))^(1/5))-1</f>
        <v>1.1836308529668882E-2</v>
      </c>
      <c r="K27" s="118"/>
    </row>
    <row r="28" spans="1:16" s="8" customFormat="1" x14ac:dyDescent="0.2">
      <c r="A28" s="11"/>
      <c r="B28" s="10" t="s">
        <v>18</v>
      </c>
      <c r="C28" s="12"/>
      <c r="D28" s="330">
        <f t="shared" si="4"/>
        <v>1.9268240484763943E-2</v>
      </c>
      <c r="E28" s="330">
        <f t="shared" si="4"/>
        <v>-1.0773986400081204E-2</v>
      </c>
      <c r="F28" s="330">
        <f t="shared" si="4"/>
        <v>-2.1010375479790233E-2</v>
      </c>
      <c r="G28" s="330">
        <f t="shared" si="4"/>
        <v>-1.5487675237198073E-2</v>
      </c>
      <c r="H28" s="330">
        <f t="shared" si="4"/>
        <v>-1.0659400871990687E-2</v>
      </c>
      <c r="I28" s="330">
        <f t="shared" si="4"/>
        <v>-1.2665157979753983E-2</v>
      </c>
      <c r="J28" s="307">
        <f>(((J6/F6))^(1/5))-1</f>
        <v>-1.1988708002752979E-2</v>
      </c>
      <c r="K28" s="118"/>
    </row>
    <row r="29" spans="1:16" s="8" customFormat="1" ht="15" x14ac:dyDescent="0.25">
      <c r="A29" s="17" t="s">
        <v>22</v>
      </c>
      <c r="B29" s="22"/>
      <c r="C29" s="22"/>
      <c r="D29" s="312">
        <f t="shared" si="4"/>
        <v>-3.0199595263136536E-2</v>
      </c>
      <c r="E29" s="95">
        <f t="shared" si="4"/>
        <v>1.4681384158955701E-2</v>
      </c>
      <c r="F29" s="95">
        <f t="shared" si="4"/>
        <v>-2.9962830501625293E-3</v>
      </c>
      <c r="G29" s="95">
        <f t="shared" si="4"/>
        <v>3.4546870360159243E-3</v>
      </c>
      <c r="H29" s="95">
        <f t="shared" si="4"/>
        <v>5.5643857053195855E-3</v>
      </c>
      <c r="I29" s="95">
        <f t="shared" si="4"/>
        <v>7.1272469332097632E-3</v>
      </c>
      <c r="J29" s="308">
        <f>(((J7/F7))^(1/5))-1</f>
        <v>2.6232110672355091E-3</v>
      </c>
      <c r="K29" s="118"/>
    </row>
    <row r="30" spans="1:16" s="8" customFormat="1" x14ac:dyDescent="0.2">
      <c r="A30" s="21"/>
      <c r="B30" s="14" t="s">
        <v>21</v>
      </c>
      <c r="C30" s="14"/>
      <c r="D30" s="331">
        <f t="shared" ref="D30:I37" si="5">(E9/D9)-1</f>
        <v>2.6171495640315179E-2</v>
      </c>
      <c r="E30" s="331">
        <f t="shared" si="5"/>
        <v>7.6439441961640764E-2</v>
      </c>
      <c r="F30" s="331">
        <f t="shared" si="5"/>
        <v>-2.0361366677994486E-3</v>
      </c>
      <c r="G30" s="331">
        <f t="shared" si="5"/>
        <v>-1.7426093544045118E-3</v>
      </c>
      <c r="H30" s="331">
        <f t="shared" si="5"/>
        <v>-2.0508293309324799E-3</v>
      </c>
      <c r="I30" s="331">
        <f t="shared" si="5"/>
        <v>5.2350038713067093E-4</v>
      </c>
      <c r="J30" s="307">
        <f t="shared" ref="J30:J37" si="6">(((J9/F9))^(1/5))-1</f>
        <v>-1.0618185970524552E-3</v>
      </c>
      <c r="K30" s="118"/>
    </row>
    <row r="31" spans="1:16" s="8" customFormat="1" x14ac:dyDescent="0.2">
      <c r="A31" s="21"/>
      <c r="B31" s="14" t="str">
        <f>B10</f>
        <v>Prestations IJ AMEXA</v>
      </c>
      <c r="C31" s="14"/>
      <c r="D31" s="331">
        <f t="shared" si="5"/>
        <v>7.6159827915232015E-2</v>
      </c>
      <c r="E31" s="331">
        <f>(F10/E10)-1</f>
        <v>4.042107373136905E-2</v>
      </c>
      <c r="F31" s="331">
        <f t="shared" si="5"/>
        <v>8.3406390270135411E-4</v>
      </c>
      <c r="G31" s="331">
        <f t="shared" si="5"/>
        <v>-1.5864059745310799E-3</v>
      </c>
      <c r="H31" s="331">
        <f t="shared" si="5"/>
        <v>4.3631747912766805E-3</v>
      </c>
      <c r="I31" s="331">
        <f t="shared" si="5"/>
        <v>8.7323455820011997E-3</v>
      </c>
      <c r="J31" s="307">
        <f t="shared" si="6"/>
        <v>2.4618601180921296E-3</v>
      </c>
      <c r="K31" s="118"/>
    </row>
    <row r="32" spans="1:16" ht="15" x14ac:dyDescent="0.25">
      <c r="A32" s="23" t="str">
        <f>A11</f>
        <v>Total Prestations, yc RCO et IJ AMEXA</v>
      </c>
      <c r="B32" s="24"/>
      <c r="C32" s="24"/>
      <c r="D32" s="109">
        <f t="shared" si="5"/>
        <v>-2.5601276877965318E-2</v>
      </c>
      <c r="E32" s="109">
        <f t="shared" si="5"/>
        <v>1.9526667050270063E-2</v>
      </c>
      <c r="F32" s="109">
        <f t="shared" si="5"/>
        <v>-2.897958181768634E-3</v>
      </c>
      <c r="G32" s="109">
        <f t="shared" si="5"/>
        <v>3.0083006197834106E-3</v>
      </c>
      <c r="H32" s="109">
        <f t="shared" si="5"/>
        <v>4.9474110545162375E-3</v>
      </c>
      <c r="I32" s="109">
        <f t="shared" si="5"/>
        <v>6.6104463768110744E-3</v>
      </c>
      <c r="J32" s="184">
        <f t="shared" si="6"/>
        <v>2.3278102264305822E-3</v>
      </c>
      <c r="K32" s="118"/>
    </row>
    <row r="33" spans="1:11" s="8" customFormat="1" x14ac:dyDescent="0.2">
      <c r="A33" s="6"/>
      <c r="B33" s="7" t="s">
        <v>23</v>
      </c>
      <c r="C33" s="182" t="s">
        <v>227</v>
      </c>
      <c r="D33" s="321">
        <f t="shared" si="5"/>
        <v>2.3476375746817046E-2</v>
      </c>
      <c r="E33" s="321">
        <f t="shared" si="5"/>
        <v>8.231018362179543E-2</v>
      </c>
      <c r="F33" s="321">
        <f t="shared" si="5"/>
        <v>1.4883613029237353E-4</v>
      </c>
      <c r="G33" s="321">
        <f t="shared" si="5"/>
        <v>-0.16945512243046312</v>
      </c>
      <c r="H33" s="321">
        <f t="shared" si="5"/>
        <v>-1.6914906980271871E-2</v>
      </c>
      <c r="I33" s="321">
        <f t="shared" si="5"/>
        <v>8.0996197475744491E-3</v>
      </c>
      <c r="J33" s="307">
        <f t="shared" si="6"/>
        <v>-3.8156399254824835E-2</v>
      </c>
      <c r="K33" s="118"/>
    </row>
    <row r="34" spans="1:11" s="8" customFormat="1" x14ac:dyDescent="0.2">
      <c r="A34" s="9"/>
      <c r="B34" s="12" t="s">
        <v>26</v>
      </c>
      <c r="C34" s="12"/>
      <c r="D34" s="322">
        <f t="shared" si="5"/>
        <v>5.528602828335405E-2</v>
      </c>
      <c r="E34" s="322">
        <f t="shared" si="5"/>
        <v>-2.3616677372327755E-2</v>
      </c>
      <c r="F34" s="322">
        <f t="shared" si="5"/>
        <v>-1.3399407974337474E-2</v>
      </c>
      <c r="G34" s="322">
        <f t="shared" si="5"/>
        <v>-1.2642159537542885E-2</v>
      </c>
      <c r="H34" s="322">
        <f t="shared" si="5"/>
        <v>-1.2361696869541139E-2</v>
      </c>
      <c r="I34" s="322">
        <f t="shared" si="5"/>
        <v>-9.3063781186991656E-3</v>
      </c>
      <c r="J34" s="307">
        <f t="shared" si="6"/>
        <v>-9.5543509522312275E-3</v>
      </c>
      <c r="K34" s="118"/>
    </row>
    <row r="35" spans="1:11" s="8" customFormat="1" x14ac:dyDescent="0.2">
      <c r="A35" s="9"/>
      <c r="B35" s="10" t="s">
        <v>25</v>
      </c>
      <c r="C35" s="10"/>
      <c r="D35" s="322">
        <f t="shared" si="5"/>
        <v>9.4140705837058025E-3</v>
      </c>
      <c r="E35" s="322">
        <f t="shared" si="5"/>
        <v>-0.2822187307330043</v>
      </c>
      <c r="F35" s="322">
        <f t="shared" si="5"/>
        <v>-0.19908907331262682</v>
      </c>
      <c r="G35" s="322">
        <f t="shared" si="5"/>
        <v>-0.2543171492455516</v>
      </c>
      <c r="H35" s="322">
        <f t="shared" si="5"/>
        <v>-0.13357092302714302</v>
      </c>
      <c r="I35" s="322">
        <f t="shared" si="5"/>
        <v>-7.4296000000000029E-2</v>
      </c>
      <c r="J35" s="307">
        <f t="shared" si="6"/>
        <v>-0.13688491585010121</v>
      </c>
      <c r="K35" s="118"/>
    </row>
    <row r="36" spans="1:11" s="8" customFormat="1" x14ac:dyDescent="0.2">
      <c r="A36" s="9"/>
      <c r="B36" s="10" t="s">
        <v>24</v>
      </c>
      <c r="C36" s="10"/>
      <c r="D36" s="322">
        <f t="shared" si="5"/>
        <v>3.1914038096840569E-2</v>
      </c>
      <c r="E36" s="322">
        <f t="shared" si="5"/>
        <v>-3.2400996327911491E-3</v>
      </c>
      <c r="F36" s="322">
        <f t="shared" si="5"/>
        <v>-3.3301680970627245E-2</v>
      </c>
      <c r="G36" s="322">
        <f t="shared" si="5"/>
        <v>-9.1569059862047775E-2</v>
      </c>
      <c r="H36" s="322">
        <f t="shared" si="5"/>
        <v>-1.3703074238609725E-2</v>
      </c>
      <c r="I36" s="322">
        <f t="shared" si="5"/>
        <v>-9.5094799267170238E-5</v>
      </c>
      <c r="J36" s="307">
        <f t="shared" si="6"/>
        <v>-2.8350007115068965E-2</v>
      </c>
      <c r="K36" s="118"/>
    </row>
    <row r="37" spans="1:11" s="8" customFormat="1" ht="15" x14ac:dyDescent="0.25">
      <c r="A37" s="17" t="s">
        <v>28</v>
      </c>
      <c r="B37" s="22"/>
      <c r="C37" s="22"/>
      <c r="D37" s="95">
        <f t="shared" si="5"/>
        <v>3.0519651575037443E-2</v>
      </c>
      <c r="E37" s="95">
        <f t="shared" si="5"/>
        <v>-1.7844183200987906E-3</v>
      </c>
      <c r="F37" s="95">
        <f t="shared" si="5"/>
        <v>-3.0176764273946777E-2</v>
      </c>
      <c r="G37" s="95">
        <f t="shared" si="5"/>
        <v>-0.11142731783580306</v>
      </c>
      <c r="H37" s="95">
        <f t="shared" si="5"/>
        <v>-1.8089963867675918E-2</v>
      </c>
      <c r="I37" s="95">
        <f t="shared" si="5"/>
        <v>-9.8800184767688926E-4</v>
      </c>
      <c r="J37" s="308">
        <f t="shared" si="6"/>
        <v>-3.3046501357567037E-2</v>
      </c>
      <c r="K37" s="118"/>
    </row>
    <row r="38" spans="1:11" s="8" customFormat="1" x14ac:dyDescent="0.2">
      <c r="A38" s="21"/>
      <c r="B38" s="14" t="s">
        <v>27</v>
      </c>
      <c r="C38" s="14"/>
      <c r="D38" s="323">
        <f t="shared" ref="D38:I40" si="7">(E18/D18)-1</f>
        <v>5.1176166257552058E-2</v>
      </c>
      <c r="E38" s="323">
        <f t="shared" si="7"/>
        <v>-3.0000000348947675E-2</v>
      </c>
      <c r="F38" s="323">
        <f t="shared" si="7"/>
        <v>0.24235676800609141</v>
      </c>
      <c r="G38" s="323">
        <f t="shared" si="7"/>
        <v>-7.7647222844095087E-2</v>
      </c>
      <c r="H38" s="323">
        <f t="shared" si="7"/>
        <v>-3.0893663581034514E-2</v>
      </c>
      <c r="I38" s="323">
        <f t="shared" si="7"/>
        <v>-1.1798081481881217E-2</v>
      </c>
      <c r="J38" s="307">
        <f>(((J18/F18))^(1/5))-1</f>
        <v>1.8760512394256468E-2</v>
      </c>
      <c r="K38" s="118"/>
    </row>
    <row r="39" spans="1:11" s="8" customFormat="1" x14ac:dyDescent="0.2">
      <c r="A39" s="21"/>
      <c r="B39" s="14" t="str">
        <f>B19</f>
        <v>Cotisations IJ AMEXA</v>
      </c>
      <c r="C39" s="14"/>
      <c r="D39" s="323">
        <f t="shared" si="7"/>
        <v>0.13131235413885056</v>
      </c>
      <c r="E39" s="323">
        <f t="shared" si="7"/>
        <v>7.1112842799999854E-2</v>
      </c>
      <c r="F39" s="323">
        <f t="shared" si="7"/>
        <v>-1.3299999999999979E-2</v>
      </c>
      <c r="G39" s="323">
        <f t="shared" si="7"/>
        <v>-1.1800000000000033E-2</v>
      </c>
      <c r="H39" s="323">
        <f t="shared" si="7"/>
        <v>-1.0000000000000009E-2</v>
      </c>
      <c r="I39" s="323">
        <f t="shared" si="7"/>
        <v>-9.3999999999999639E-3</v>
      </c>
      <c r="J39" s="307">
        <f>(((J19/F19))^(1/5))-1</f>
        <v>-8.9109013509608426E-3</v>
      </c>
      <c r="K39" s="118"/>
    </row>
    <row r="40" spans="1:11" ht="15" x14ac:dyDescent="0.25">
      <c r="A40" s="23" t="str">
        <f>A20</f>
        <v>Total Cotisations, yc RCO et IJ AMEXA</v>
      </c>
      <c r="B40" s="24"/>
      <c r="C40" s="24"/>
      <c r="D40" s="109">
        <f>(E20/D20)-1</f>
        <v>3.6746487460811883E-2</v>
      </c>
      <c r="E40" s="109">
        <f t="shared" si="7"/>
        <v>-4.8389686062426662E-3</v>
      </c>
      <c r="F40" s="109">
        <f t="shared" si="7"/>
        <v>1.8118058654470914E-2</v>
      </c>
      <c r="G40" s="109">
        <f t="shared" si="7"/>
        <v>-0.10131699267167682</v>
      </c>
      <c r="H40" s="109">
        <f t="shared" si="7"/>
        <v>-2.0644532185542963E-2</v>
      </c>
      <c r="I40" s="109">
        <f t="shared" si="7"/>
        <v>-3.6077222109734963E-3</v>
      </c>
      <c r="J40" s="308">
        <f>(((J20/F20))^(1/5))-1</f>
        <v>-2.2413770861466786E-2</v>
      </c>
      <c r="K40" s="118"/>
    </row>
    <row r="41" spans="1:11" x14ac:dyDescent="0.2">
      <c r="H41" s="160"/>
    </row>
    <row r="45" spans="1:11" x14ac:dyDescent="0.2">
      <c r="A45" s="508" t="s">
        <v>22</v>
      </c>
      <c r="B45" s="509"/>
      <c r="C45" s="510"/>
      <c r="D45" s="199">
        <f t="shared" ref="D45:J45" si="8">-D11</f>
        <v>-14619.56634562</v>
      </c>
      <c r="E45" s="199">
        <f t="shared" si="8"/>
        <v>-14245.286779769998</v>
      </c>
      <c r="F45" s="199">
        <f t="shared" si="8"/>
        <v>-14523.449751754182</v>
      </c>
      <c r="G45" s="199">
        <f t="shared" si="8"/>
        <v>-14481.361401718581</v>
      </c>
      <c r="H45" s="199">
        <f t="shared" si="8"/>
        <v>-14524.925690198679</v>
      </c>
      <c r="I45" s="199">
        <f t="shared" si="8"/>
        <v>-14596.786468124395</v>
      </c>
      <c r="J45" s="199">
        <f t="shared" si="8"/>
        <v>-14693.277742345692</v>
      </c>
    </row>
    <row r="46" spans="1:11" x14ac:dyDescent="0.2">
      <c r="A46" s="508" t="s">
        <v>28</v>
      </c>
      <c r="B46" s="509"/>
      <c r="C46" s="510"/>
      <c r="D46" s="199">
        <f t="shared" ref="D46:J46" si="9">D20</f>
        <v>2953.8906554199998</v>
      </c>
      <c r="E46" s="199">
        <f t="shared" si="9"/>
        <v>3062.4357613500001</v>
      </c>
      <c r="F46" s="199">
        <f t="shared" si="9"/>
        <v>3047.6167308421927</v>
      </c>
      <c r="G46" s="199">
        <f t="shared" si="9"/>
        <v>3102.8336295279387</v>
      </c>
      <c r="H46" s="199">
        <f t="shared" si="9"/>
        <v>2788.4638574236242</v>
      </c>
      <c r="I46" s="199">
        <f t="shared" si="9"/>
        <v>2730.8973255708188</v>
      </c>
      <c r="J46" s="199">
        <f t="shared" si="9"/>
        <v>2721.0450066334688</v>
      </c>
    </row>
    <row r="47" spans="1:11" x14ac:dyDescent="0.2">
      <c r="D47" s="48"/>
      <c r="E47" s="48"/>
      <c r="F47" s="48"/>
      <c r="G47" s="48"/>
      <c r="H47" s="48"/>
      <c r="I47" s="48"/>
      <c r="J47" s="48"/>
    </row>
    <row r="48" spans="1:11" x14ac:dyDescent="0.2">
      <c r="A48" s="508" t="s">
        <v>22</v>
      </c>
      <c r="B48" s="509"/>
      <c r="C48" s="510"/>
      <c r="D48" s="199">
        <f t="shared" ref="D48:J48" si="10">D11</f>
        <v>14619.56634562</v>
      </c>
      <c r="E48" s="199">
        <f t="shared" si="10"/>
        <v>14245.286779769998</v>
      </c>
      <c r="F48" s="199">
        <f t="shared" si="10"/>
        <v>14523.449751754182</v>
      </c>
      <c r="G48" s="199">
        <f t="shared" si="10"/>
        <v>14481.361401718581</v>
      </c>
      <c r="H48" s="199">
        <f t="shared" si="10"/>
        <v>14524.925690198679</v>
      </c>
      <c r="I48" s="199">
        <f t="shared" si="10"/>
        <v>14596.786468124395</v>
      </c>
      <c r="J48" s="199">
        <f t="shared" si="10"/>
        <v>14693.277742345692</v>
      </c>
    </row>
    <row r="49" spans="1:10" x14ac:dyDescent="0.2">
      <c r="A49" s="508" t="s">
        <v>40</v>
      </c>
      <c r="B49" s="509"/>
      <c r="C49" s="510"/>
      <c r="D49" s="199">
        <f>D50-D48</f>
        <v>2021.0750536900032</v>
      </c>
      <c r="E49" s="199">
        <f t="shared" ref="E49:J49" si="11">E50-E48</f>
        <v>2137.3214866299986</v>
      </c>
      <c r="F49" s="199">
        <f t="shared" si="11"/>
        <v>2023.2277622614383</v>
      </c>
      <c r="G49" s="199">
        <f t="shared" si="11"/>
        <v>1951.7100833752465</v>
      </c>
      <c r="H49" s="199">
        <f t="shared" si="11"/>
        <v>1879.5373749266455</v>
      </c>
      <c r="I49" s="199">
        <f t="shared" si="11"/>
        <v>1879.4818395955008</v>
      </c>
      <c r="J49" s="199">
        <f t="shared" si="11"/>
        <v>1898.2218728126772</v>
      </c>
    </row>
    <row r="50" spans="1:10" x14ac:dyDescent="0.2">
      <c r="A50" s="508" t="str">
        <f>CHARGES_PRODUITS!A47</f>
        <v xml:space="preserve">Total charges </v>
      </c>
      <c r="B50" s="509"/>
      <c r="C50" s="510"/>
      <c r="D50" s="199">
        <f>CHARGES_PRODUITS!C47</f>
        <v>16640.641399310003</v>
      </c>
      <c r="E50" s="199">
        <f>CHARGES_PRODUITS!D47</f>
        <v>16382.608266399997</v>
      </c>
      <c r="F50" s="199">
        <f>CHARGES_PRODUITS!E47</f>
        <v>16546.677514015621</v>
      </c>
      <c r="G50" s="199">
        <f>CHARGES_PRODUITS!F47</f>
        <v>16433.071485093828</v>
      </c>
      <c r="H50" s="199">
        <f>CHARGES_PRODUITS!G47</f>
        <v>16404.463065125325</v>
      </c>
      <c r="I50" s="199">
        <f>CHARGES_PRODUITS!H47</f>
        <v>16476.268307719896</v>
      </c>
      <c r="J50" s="199">
        <f>CHARGES_PRODUITS!I47</f>
        <v>16591.499615158369</v>
      </c>
    </row>
    <row r="52" spans="1:10" x14ac:dyDescent="0.2">
      <c r="A52" s="508" t="str">
        <f>A46</f>
        <v>Total Cotisations</v>
      </c>
      <c r="B52" s="509"/>
      <c r="C52" s="510"/>
      <c r="D52" s="199">
        <f t="shared" ref="D52:J52" si="12">D46</f>
        <v>2953.8906554199998</v>
      </c>
      <c r="E52" s="199">
        <f t="shared" si="12"/>
        <v>3062.4357613500001</v>
      </c>
      <c r="F52" s="199">
        <f t="shared" si="12"/>
        <v>3047.6167308421927</v>
      </c>
      <c r="G52" s="199">
        <f t="shared" si="12"/>
        <v>3102.8336295279387</v>
      </c>
      <c r="H52" s="199">
        <f t="shared" si="12"/>
        <v>2788.4638574236242</v>
      </c>
      <c r="I52" s="199">
        <f t="shared" si="12"/>
        <v>2730.8973255708188</v>
      </c>
      <c r="J52" s="199">
        <f t="shared" si="12"/>
        <v>2721.0450066334688</v>
      </c>
    </row>
    <row r="53" spans="1:10" x14ac:dyDescent="0.2">
      <c r="A53" s="200" t="s">
        <v>41</v>
      </c>
      <c r="B53" s="201"/>
      <c r="C53" s="202"/>
      <c r="D53" s="199">
        <f>D54-D52</f>
        <v>13843.795015569998</v>
      </c>
      <c r="E53" s="199">
        <f t="shared" ref="E53:J53" si="13">E54-E52</f>
        <v>13419.044304039999</v>
      </c>
      <c r="F53" s="199">
        <f t="shared" si="13"/>
        <v>13733.789671036859</v>
      </c>
      <c r="G53" s="199">
        <f t="shared" si="13"/>
        <v>13764.65982204686</v>
      </c>
      <c r="H53" s="199">
        <f t="shared" si="13"/>
        <v>13911.211412280089</v>
      </c>
      <c r="I53" s="199">
        <f t="shared" si="13"/>
        <v>14026.436220950465</v>
      </c>
      <c r="J53" s="199">
        <f t="shared" si="13"/>
        <v>14197.466776038606</v>
      </c>
    </row>
    <row r="54" spans="1:10" x14ac:dyDescent="0.2">
      <c r="A54" s="200" t="str">
        <f>CHARGES_PRODUITS!A45</f>
        <v>Total produits</v>
      </c>
      <c r="B54" s="201"/>
      <c r="C54" s="202"/>
      <c r="D54" s="199">
        <f>CHARGES_PRODUITS!C45</f>
        <v>16797.685670989998</v>
      </c>
      <c r="E54" s="199">
        <f>CHARGES_PRODUITS!D45</f>
        <v>16481.480065389998</v>
      </c>
      <c r="F54" s="199">
        <f>CHARGES_PRODUITS!E45</f>
        <v>16781.406401879052</v>
      </c>
      <c r="G54" s="199">
        <f>CHARGES_PRODUITS!F45</f>
        <v>16867.493451574799</v>
      </c>
      <c r="H54" s="199">
        <f>CHARGES_PRODUITS!G45</f>
        <v>16699.675269703712</v>
      </c>
      <c r="I54" s="199">
        <f>CHARGES_PRODUITS!H45</f>
        <v>16757.333546521284</v>
      </c>
      <c r="J54" s="199">
        <f>CHARGES_PRODUITS!I45</f>
        <v>16918.511782672074</v>
      </c>
    </row>
    <row r="56" spans="1:10" ht="15" x14ac:dyDescent="0.25">
      <c r="A56" s="15" t="s">
        <v>155</v>
      </c>
    </row>
    <row r="57" spans="1:10" ht="15" x14ac:dyDescent="0.2">
      <c r="A57" s="511" t="s">
        <v>3</v>
      </c>
      <c r="B57" s="512"/>
      <c r="C57" s="513"/>
      <c r="D57" s="204">
        <f t="shared" ref="D57:I57" si="14">E2</f>
        <v>2024</v>
      </c>
      <c r="E57" s="204" t="str">
        <f t="shared" si="14"/>
        <v>2025(p)</v>
      </c>
      <c r="F57" s="204" t="str">
        <f t="shared" si="14"/>
        <v>2026(p)</v>
      </c>
      <c r="G57" s="204" t="str">
        <f t="shared" si="14"/>
        <v>2027(p)</v>
      </c>
      <c r="H57" s="204" t="str">
        <f t="shared" si="14"/>
        <v>2028(p)</v>
      </c>
      <c r="I57" s="204" t="str">
        <f t="shared" si="14"/>
        <v>2029(p)</v>
      </c>
    </row>
    <row r="58" spans="1:10" x14ac:dyDescent="0.2">
      <c r="A58" s="514" t="s">
        <v>17</v>
      </c>
      <c r="B58" s="514"/>
      <c r="C58" s="514"/>
      <c r="D58" s="131">
        <f t="shared" ref="D58:I58" si="15">(D3/D$11)*D25*100</f>
        <v>-2.8523664530236541</v>
      </c>
      <c r="E58" s="131">
        <f t="shared" si="15"/>
        <v>1.9370969208889568</v>
      </c>
      <c r="F58" s="131">
        <f t="shared" si="15"/>
        <v>0.65390863776505392</v>
      </c>
      <c r="G58" s="131">
        <f t="shared" si="15"/>
        <v>0.96213208820476759</v>
      </c>
      <c r="H58" s="131">
        <f t="shared" si="15"/>
        <v>0.92332616972210302</v>
      </c>
      <c r="I58" s="131">
        <f t="shared" si="15"/>
        <v>1.1497414046526226</v>
      </c>
    </row>
    <row r="59" spans="1:10" x14ac:dyDescent="0.2">
      <c r="A59" s="514" t="s">
        <v>78</v>
      </c>
      <c r="B59" s="514"/>
      <c r="C59" s="514"/>
      <c r="D59" s="131">
        <f t="shared" ref="D59:I59" si="16">(D4/D$11)*D26*100</f>
        <v>-5.8064961089240454E-2</v>
      </c>
      <c r="E59" s="131">
        <f t="shared" si="16"/>
        <v>1.6055142878082601E-2</v>
      </c>
      <c r="F59" s="131">
        <f t="shared" si="16"/>
        <v>1.3627369641641874E-2</v>
      </c>
      <c r="G59" s="131">
        <f t="shared" si="16"/>
        <v>1.3697429252227189E-2</v>
      </c>
      <c r="H59" s="131">
        <f t="shared" si="16"/>
        <v>1.3778750841947355E-2</v>
      </c>
      <c r="I59" s="131">
        <f t="shared" si="16"/>
        <v>1.3827727448772423E-2</v>
      </c>
    </row>
    <row r="60" spans="1:10" x14ac:dyDescent="0.2">
      <c r="A60" s="514" t="s">
        <v>19</v>
      </c>
      <c r="B60" s="514"/>
      <c r="C60" s="514"/>
      <c r="D60" s="131">
        <f t="shared" ref="D60:I60" si="17">(D5/D$11)*D27*100</f>
        <v>-0.75625689781916172</v>
      </c>
      <c r="E60" s="131">
        <f t="shared" si="17"/>
        <v>-9.0092633438236355E-2</v>
      </c>
      <c r="F60" s="131">
        <f t="shared" si="17"/>
        <v>3.2517791341969048E-2</v>
      </c>
      <c r="G60" s="131">
        <f t="shared" si="17"/>
        <v>4.4792071488099286E-2</v>
      </c>
      <c r="H60" s="131">
        <f t="shared" si="17"/>
        <v>4.7865352152082354E-2</v>
      </c>
      <c r="I60" s="131">
        <f t="shared" si="17"/>
        <v>4.5518633921587462E-2</v>
      </c>
    </row>
    <row r="61" spans="1:10" x14ac:dyDescent="0.2">
      <c r="A61" s="514" t="s">
        <v>18</v>
      </c>
      <c r="B61" s="514"/>
      <c r="C61" s="514"/>
      <c r="D61" s="131">
        <f t="shared" ref="D61:I61" si="18">(D6/D$11)*D28*100</f>
        <v>0.88000465744692213</v>
      </c>
      <c r="E61" s="131">
        <f t="shared" si="18"/>
        <v>-0.51472009252072803</v>
      </c>
      <c r="F61" s="131">
        <f t="shared" si="18"/>
        <v>-0.97392485885905433</v>
      </c>
      <c r="G61" s="131">
        <f t="shared" si="18"/>
        <v>-0.70488189222275155</v>
      </c>
      <c r="H61" s="131">
        <f t="shared" si="18"/>
        <v>-0.47618920523333885</v>
      </c>
      <c r="I61" s="131">
        <f t="shared" si="18"/>
        <v>-0.55700598028700365</v>
      </c>
    </row>
    <row r="62" spans="1:10" x14ac:dyDescent="0.2">
      <c r="A62" s="514" t="s">
        <v>21</v>
      </c>
      <c r="B62" s="514"/>
      <c r="C62" s="514"/>
      <c r="D62" s="131">
        <f t="shared" ref="D62:I62" si="19">(D9/D$11)*D30*100</f>
        <v>0.18938886766839755</v>
      </c>
      <c r="E62" s="131">
        <f t="shared" si="19"/>
        <v>0.58254121034899309</v>
      </c>
      <c r="F62" s="131">
        <f t="shared" si="19"/>
        <v>-1.6383515016695143E-2</v>
      </c>
      <c r="G62" s="131">
        <f t="shared" si="19"/>
        <v>-1.4033804091469272E-2</v>
      </c>
      <c r="H62" s="131">
        <f t="shared" si="19"/>
        <v>-1.6437769859439229E-2</v>
      </c>
      <c r="I62" s="131">
        <f t="shared" si="19"/>
        <v>4.166731047540834E-3</v>
      </c>
    </row>
    <row r="63" spans="1:10" ht="15" x14ac:dyDescent="0.2">
      <c r="A63" s="511" t="s">
        <v>154</v>
      </c>
      <c r="B63" s="512"/>
      <c r="C63" s="203"/>
      <c r="D63" s="132">
        <f t="shared" ref="D63:I63" si="20">(D11/D$11)*D32*100</f>
        <v>-2.5601276877965318</v>
      </c>
      <c r="E63" s="132">
        <f t="shared" si="20"/>
        <v>1.9526667050270063</v>
      </c>
      <c r="F63" s="132">
        <f t="shared" si="20"/>
        <v>-0.2897958181768634</v>
      </c>
      <c r="G63" s="132">
        <f t="shared" si="20"/>
        <v>0.30083006197834106</v>
      </c>
      <c r="H63" s="132">
        <f t="shared" si="20"/>
        <v>0.49474110545162375</v>
      </c>
      <c r="I63" s="132">
        <f t="shared" si="20"/>
        <v>0.66104463768110744</v>
      </c>
    </row>
    <row r="64" spans="1:10" x14ac:dyDescent="0.2">
      <c r="A64" s="515" t="s">
        <v>23</v>
      </c>
      <c r="B64" s="516"/>
      <c r="C64" s="517"/>
      <c r="D64" s="131">
        <f t="shared" ref="D64:I64" si="21">(D12/D$20)*D33*100</f>
        <v>0.45487864641657061</v>
      </c>
      <c r="E64" s="131">
        <f t="shared" si="21"/>
        <v>1.5744298627437685</v>
      </c>
      <c r="F64" s="131">
        <f t="shared" si="21"/>
        <v>3.0962534338712065E-3</v>
      </c>
      <c r="G64" s="131">
        <f t="shared" si="21"/>
        <v>-3.4629747590905438</v>
      </c>
      <c r="H64" s="131">
        <f t="shared" si="21"/>
        <v>-0.31946318147902608</v>
      </c>
      <c r="I64" s="131">
        <f t="shared" si="21"/>
        <v>0.15355592819488961</v>
      </c>
    </row>
    <row r="65" spans="1:11" x14ac:dyDescent="0.2">
      <c r="A65" s="515" t="s">
        <v>79</v>
      </c>
      <c r="B65" s="516"/>
      <c r="C65" s="517"/>
      <c r="D65" s="131">
        <f t="shared" ref="D65:I65" si="22">(D13/D$20)*D34*100</f>
        <v>0.39295604895535846</v>
      </c>
      <c r="E65" s="131">
        <f t="shared" si="22"/>
        <v>-0.17086180862721129</v>
      </c>
      <c r="F65" s="131">
        <f t="shared" si="22"/>
        <v>-9.511276432016337E-2</v>
      </c>
      <c r="G65" s="131">
        <f t="shared" si="22"/>
        <v>-8.695963160971483E-2</v>
      </c>
      <c r="H65" s="131">
        <f t="shared" si="22"/>
        <v>-9.342058093798751E-2</v>
      </c>
      <c r="I65" s="131">
        <f t="shared" si="22"/>
        <v>-7.092555455220588E-2</v>
      </c>
    </row>
    <row r="66" spans="1:11" x14ac:dyDescent="0.2">
      <c r="A66" s="515" t="s">
        <v>25</v>
      </c>
      <c r="B66" s="516"/>
      <c r="C66" s="517"/>
      <c r="D66" s="131">
        <f t="shared" ref="D66:I66" si="23">(D14/D$20)*D35*100</f>
        <v>4.7608428816403536E-2</v>
      </c>
      <c r="E66" s="131">
        <f t="shared" si="23"/>
        <v>-1.3895974700562606</v>
      </c>
      <c r="F66" s="131">
        <f t="shared" si="23"/>
        <v>-0.70704876025974717</v>
      </c>
      <c r="G66" s="131">
        <f t="shared" si="23"/>
        <v>-0.71049931689579993</v>
      </c>
      <c r="H66" s="131">
        <f t="shared" si="23"/>
        <v>-0.30963323514801089</v>
      </c>
      <c r="I66" s="131">
        <f t="shared" si="23"/>
        <v>-0.15236799126249925</v>
      </c>
    </row>
    <row r="67" spans="1:11" x14ac:dyDescent="0.2">
      <c r="A67" s="515" t="s">
        <v>24</v>
      </c>
      <c r="B67" s="516"/>
      <c r="C67" s="517"/>
      <c r="D67" s="131">
        <f t="shared" ref="D67:I67" si="24">(D15/D$20)*D36*100</f>
        <v>1.5374247721956775</v>
      </c>
      <c r="E67" s="131">
        <f t="shared" si="24"/>
        <v>-0.15536079262094701</v>
      </c>
      <c r="F67" s="131">
        <f t="shared" si="24"/>
        <v>-1.599360683687084</v>
      </c>
      <c r="G67" s="131">
        <f t="shared" si="24"/>
        <v>-4.1756283526741713</v>
      </c>
      <c r="H67" s="131">
        <f t="shared" si="24"/>
        <v>-0.63164997096306863</v>
      </c>
      <c r="I67" s="131">
        <f t="shared" si="24"/>
        <v>-4.4145105904579308E-3</v>
      </c>
    </row>
    <row r="68" spans="1:11" x14ac:dyDescent="0.2">
      <c r="A68" s="515" t="s">
        <v>27</v>
      </c>
      <c r="B68" s="516"/>
      <c r="C68" s="517"/>
      <c r="D68" s="131">
        <f t="shared" ref="D68:I68" si="25">(D18/D$20)*D38*100</f>
        <v>0.90805718961815096</v>
      </c>
      <c r="E68" s="131">
        <f t="shared" si="25"/>
        <v>-0.53972140873472207</v>
      </c>
      <c r="F68" s="131">
        <f t="shared" si="25"/>
        <v>4.2499313053596905</v>
      </c>
      <c r="G68" s="131">
        <f t="shared" si="25"/>
        <v>-1.6615020245138112</v>
      </c>
      <c r="H68" s="131">
        <f t="shared" si="25"/>
        <v>-0.67847662571246725</v>
      </c>
      <c r="I68" s="131">
        <f t="shared" si="25"/>
        <v>-0.25639405406949173</v>
      </c>
    </row>
    <row r="69" spans="1:11" ht="15" x14ac:dyDescent="0.2">
      <c r="A69" s="511" t="s">
        <v>28</v>
      </c>
      <c r="B69" s="512"/>
      <c r="C69" s="513"/>
      <c r="D69" s="132">
        <f t="shared" ref="D69:I69" si="26">(D20/D$20)*D40*100</f>
        <v>3.6746487460811883</v>
      </c>
      <c r="E69" s="132">
        <f t="shared" si="26"/>
        <v>-0.48389686062426662</v>
      </c>
      <c r="F69" s="132">
        <f t="shared" si="26"/>
        <v>1.8118058654470914</v>
      </c>
      <c r="G69" s="132">
        <f t="shared" si="26"/>
        <v>-10.131699267167683</v>
      </c>
      <c r="H69" s="132">
        <f t="shared" si="26"/>
        <v>-2.0644532185542963</v>
      </c>
      <c r="I69" s="132">
        <f t="shared" si="26"/>
        <v>-0.36077222109734963</v>
      </c>
    </row>
    <row r="71" spans="1:11" ht="15" x14ac:dyDescent="0.25">
      <c r="B71" s="187" t="s">
        <v>221</v>
      </c>
      <c r="J71" s="503" t="s">
        <v>217</v>
      </c>
      <c r="K71" s="503"/>
    </row>
    <row r="72" spans="1:11" x14ac:dyDescent="0.2">
      <c r="B72" s="134" t="s">
        <v>171</v>
      </c>
      <c r="D72" s="159"/>
      <c r="J72" s="134" t="s">
        <v>170</v>
      </c>
    </row>
  </sheetData>
  <mergeCells count="29">
    <mergeCell ref="A66:C66"/>
    <mergeCell ref="A67:C67"/>
    <mergeCell ref="A68:C68"/>
    <mergeCell ref="A61:C61"/>
    <mergeCell ref="A62:C62"/>
    <mergeCell ref="A64:C64"/>
    <mergeCell ref="M9:N9"/>
    <mergeCell ref="M10:N10"/>
    <mergeCell ref="M18:N18"/>
    <mergeCell ref="M19:N19"/>
    <mergeCell ref="A45:C45"/>
    <mergeCell ref="A23:C23"/>
    <mergeCell ref="A24:C24"/>
    <mergeCell ref="J71:K71"/>
    <mergeCell ref="F1:J1"/>
    <mergeCell ref="D1:E1"/>
    <mergeCell ref="E23:I23"/>
    <mergeCell ref="A46:C46"/>
    <mergeCell ref="A48:C48"/>
    <mergeCell ref="A49:C49"/>
    <mergeCell ref="A50:C50"/>
    <mergeCell ref="A52:C52"/>
    <mergeCell ref="A57:C57"/>
    <mergeCell ref="A58:C58"/>
    <mergeCell ref="A59:C59"/>
    <mergeCell ref="A60:C60"/>
    <mergeCell ref="A69:C69"/>
    <mergeCell ref="A63:B63"/>
    <mergeCell ref="A65:C65"/>
  </mergeCells>
  <phoneticPr fontId="4"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7030A0"/>
  </sheetPr>
  <dimension ref="A1:S61"/>
  <sheetViews>
    <sheetView zoomScaleNormal="100" workbookViewId="0"/>
  </sheetViews>
  <sheetFormatPr baseColWidth="10" defaultRowHeight="14.25" x14ac:dyDescent="0.2"/>
  <cols>
    <col min="1" max="1" width="30.42578125" style="4" bestFit="1" customWidth="1"/>
    <col min="2" max="2" width="13.28515625" style="4" bestFit="1" customWidth="1"/>
    <col min="3" max="7" width="10.7109375" style="4" bestFit="1" customWidth="1"/>
    <col min="8" max="9" width="11.42578125" style="4"/>
    <col min="10" max="10" width="33.140625" style="4" customWidth="1"/>
    <col min="11" max="16384" width="11.42578125" style="4"/>
  </cols>
  <sheetData>
    <row r="1" spans="1:19" x14ac:dyDescent="0.2">
      <c r="A1" s="209" t="s">
        <v>35</v>
      </c>
      <c r="B1" s="529">
        <f>CHARGES_PRODUITS!C2</f>
        <v>2023</v>
      </c>
      <c r="C1" s="529">
        <f>CHARGES_PRODUITS!D2</f>
        <v>2024</v>
      </c>
      <c r="D1" s="528" t="s">
        <v>2</v>
      </c>
      <c r="E1" s="528"/>
      <c r="F1" s="528"/>
      <c r="G1" s="528"/>
      <c r="H1" s="528"/>
      <c r="J1" s="217" t="s">
        <v>227</v>
      </c>
      <c r="K1" s="106"/>
    </row>
    <row r="2" spans="1:19" ht="15" customHeight="1" x14ac:dyDescent="0.2">
      <c r="A2" s="209" t="s">
        <v>36</v>
      </c>
      <c r="B2" s="529"/>
      <c r="C2" s="529"/>
      <c r="D2" s="209" t="str">
        <f>CHARGES_PRODUITS!E2</f>
        <v>2025(p)</v>
      </c>
      <c r="E2" s="209" t="str">
        <f>CHARGES_PRODUITS!F2</f>
        <v>2026(p)</v>
      </c>
      <c r="F2" s="209" t="str">
        <f>CHARGES_PRODUITS!G2</f>
        <v>2027(p)</v>
      </c>
      <c r="G2" s="209" t="str">
        <f>CHARGES_PRODUITS!H2</f>
        <v>2028(p)</v>
      </c>
      <c r="H2" s="209" t="str">
        <f>CHARGES_PRODUITS!I2</f>
        <v>2029(p)</v>
      </c>
      <c r="J2" s="530" t="s">
        <v>146</v>
      </c>
      <c r="K2" s="527">
        <f>B19</f>
        <v>2023</v>
      </c>
      <c r="L2" s="527">
        <f>C19</f>
        <v>2024</v>
      </c>
      <c r="M2" s="527" t="str">
        <f>D20</f>
        <v>2025(p)</v>
      </c>
      <c r="N2" s="527" t="str">
        <f>E20</f>
        <v>2026(p)</v>
      </c>
      <c r="O2" s="527" t="str">
        <f>F20</f>
        <v>2027(p)</v>
      </c>
      <c r="P2" s="527" t="str">
        <f>G20</f>
        <v>2028(p)</v>
      </c>
      <c r="Q2" s="527" t="str">
        <f>H20</f>
        <v>2029(p)</v>
      </c>
    </row>
    <row r="3" spans="1:19" x14ac:dyDescent="0.2">
      <c r="A3" s="210" t="s">
        <v>37</v>
      </c>
      <c r="B3" s="111">
        <f>CHARGES_PRODUITS!C10</f>
        <v>16640.641399310003</v>
      </c>
      <c r="C3" s="111">
        <f>CHARGES_PRODUITS!D10</f>
        <v>16382.608266399997</v>
      </c>
      <c r="D3" s="111">
        <f>CHARGES_PRODUITS!E10</f>
        <v>16546.677514015621</v>
      </c>
      <c r="E3" s="111">
        <f>CHARGES_PRODUITS!F10</f>
        <v>16433.071485093828</v>
      </c>
      <c r="F3" s="111">
        <f>CHARGES_PRODUITS!G10</f>
        <v>16404.463065125325</v>
      </c>
      <c r="G3" s="111">
        <f>CHARGES_PRODUITS!H10</f>
        <v>16476.268307719896</v>
      </c>
      <c r="H3" s="111">
        <f>CHARGES_PRODUITS!I10</f>
        <v>16591.499615158369</v>
      </c>
      <c r="J3" s="530"/>
      <c r="K3" s="527"/>
      <c r="L3" s="527"/>
      <c r="M3" s="527"/>
      <c r="N3" s="527"/>
      <c r="O3" s="527"/>
      <c r="P3" s="527"/>
      <c r="Q3" s="527"/>
    </row>
    <row r="4" spans="1:19" x14ac:dyDescent="0.2">
      <c r="A4" s="211" t="s">
        <v>38</v>
      </c>
      <c r="B4" s="212">
        <f>CHARGES_PRODUITS!C18</f>
        <v>16797.685670989998</v>
      </c>
      <c r="C4" s="212">
        <f>CHARGES_PRODUITS!D18</f>
        <v>16481.480065389998</v>
      </c>
      <c r="D4" s="212">
        <f>CHARGES_PRODUITS!E18</f>
        <v>16781.406401879052</v>
      </c>
      <c r="E4" s="212">
        <f>CHARGES_PRODUITS!F18</f>
        <v>16867.493451574799</v>
      </c>
      <c r="F4" s="212">
        <f>CHARGES_PRODUITS!G18</f>
        <v>16699.675269703712</v>
      </c>
      <c r="G4" s="212">
        <f>CHARGES_PRODUITS!H18</f>
        <v>16757.333546521284</v>
      </c>
      <c r="H4" s="212">
        <f>CHARGES_PRODUITS!I18</f>
        <v>16918.511782672074</v>
      </c>
      <c r="J4" s="530"/>
      <c r="K4" s="527"/>
      <c r="L4" s="527"/>
      <c r="M4" s="527"/>
      <c r="N4" s="527"/>
      <c r="O4" s="527"/>
      <c r="P4" s="527"/>
      <c r="Q4" s="527"/>
    </row>
    <row r="5" spans="1:19" x14ac:dyDescent="0.2">
      <c r="A5" s="213" t="s">
        <v>39</v>
      </c>
      <c r="B5" s="214">
        <f t="shared" ref="B5:H5" si="0">B4-B3</f>
        <v>157.04427167999529</v>
      </c>
      <c r="C5" s="214">
        <f t="shared" si="0"/>
        <v>98.87179899000148</v>
      </c>
      <c r="D5" s="214">
        <f t="shared" si="0"/>
        <v>234.72888786343174</v>
      </c>
      <c r="E5" s="214">
        <f t="shared" si="0"/>
        <v>434.42196648097161</v>
      </c>
      <c r="F5" s="214">
        <f t="shared" si="0"/>
        <v>295.21220457838717</v>
      </c>
      <c r="G5" s="214">
        <f t="shared" si="0"/>
        <v>281.06523880138775</v>
      </c>
      <c r="H5" s="214">
        <f t="shared" si="0"/>
        <v>327.01216751370521</v>
      </c>
      <c r="J5" s="220" t="s">
        <v>143</v>
      </c>
      <c r="K5" s="317">
        <f>TableauxNote!L15</f>
        <v>3963.1403612499998</v>
      </c>
      <c r="L5" s="317">
        <f>TableauxNote!M15</f>
        <v>3501.7900372899999</v>
      </c>
      <c r="M5" s="317">
        <f>TableauxNote!N15</f>
        <v>3327.3224406655472</v>
      </c>
      <c r="N5" s="317">
        <f>TableauxNote!O15</f>
        <v>3487.3685528571959</v>
      </c>
      <c r="O5" s="317">
        <f>TableauxNote!P15</f>
        <v>3607.4594999535539</v>
      </c>
      <c r="P5" s="317">
        <f>TableauxNote!Q15</f>
        <v>3732.1898331343082</v>
      </c>
      <c r="Q5" s="317">
        <f>TableauxNote!R15</f>
        <v>3846.2824602273381</v>
      </c>
    </row>
    <row r="6" spans="1:19" x14ac:dyDescent="0.2">
      <c r="A6" s="207"/>
      <c r="B6" s="207"/>
      <c r="C6" s="207"/>
      <c r="D6" s="207"/>
      <c r="E6" s="207"/>
      <c r="F6" s="207"/>
      <c r="G6" s="207"/>
      <c r="H6" s="207"/>
      <c r="J6" s="220" t="s">
        <v>144</v>
      </c>
      <c r="K6" s="317">
        <f>TableauxNote!L17</f>
        <v>426.29611506999998</v>
      </c>
      <c r="L6" s="317">
        <f>TableauxNote!M17</f>
        <v>331.27276660000001</v>
      </c>
      <c r="M6" s="317">
        <f>TableauxNote!N17</f>
        <v>368.13502118342882</v>
      </c>
      <c r="N6" s="317">
        <f>TableauxNote!O17</f>
        <v>402.65422940709647</v>
      </c>
      <c r="O6" s="317">
        <f>TableauxNote!P17</f>
        <v>432.52090290334553</v>
      </c>
      <c r="P6" s="317">
        <f>TableauxNote!Q17</f>
        <v>453.73372537527774</v>
      </c>
      <c r="Q6" s="317">
        <f>TableauxNote!R17</f>
        <v>467.43486000076058</v>
      </c>
    </row>
    <row r="7" spans="1:19" x14ac:dyDescent="0.2">
      <c r="A7" s="207"/>
      <c r="B7" s="208"/>
      <c r="C7" s="208"/>
      <c r="D7" s="208"/>
      <c r="E7" s="208"/>
      <c r="F7" s="208"/>
      <c r="G7" s="208"/>
      <c r="H7" s="208"/>
      <c r="J7" s="218" t="s">
        <v>145</v>
      </c>
      <c r="K7" s="219">
        <f t="shared" ref="K7:Q7" si="1">SUM(K5:K6)</f>
        <v>4389.4364763200001</v>
      </c>
      <c r="L7" s="219">
        <f t="shared" si="1"/>
        <v>3833.0628038899999</v>
      </c>
      <c r="M7" s="219">
        <f t="shared" si="1"/>
        <v>3695.457461848976</v>
      </c>
      <c r="N7" s="219">
        <f t="shared" si="1"/>
        <v>3890.0227822642923</v>
      </c>
      <c r="O7" s="219">
        <f t="shared" si="1"/>
        <v>4039.9804028568992</v>
      </c>
      <c r="P7" s="219">
        <f t="shared" si="1"/>
        <v>4185.9235585095857</v>
      </c>
      <c r="Q7" s="219">
        <f t="shared" si="1"/>
        <v>4313.7173202280983</v>
      </c>
    </row>
    <row r="8" spans="1:19" x14ac:dyDescent="0.2">
      <c r="A8" s="209" t="s">
        <v>35</v>
      </c>
      <c r="B8" s="529" t="str">
        <f>CHARGES_PRODUITS!C23</f>
        <v>2024/2023</v>
      </c>
      <c r="C8" s="528" t="s">
        <v>2</v>
      </c>
      <c r="D8" s="528"/>
      <c r="E8" s="528"/>
      <c r="F8" s="528"/>
      <c r="G8" s="528"/>
      <c r="J8"/>
    </row>
    <row r="9" spans="1:19" x14ac:dyDescent="0.2">
      <c r="A9" s="209" t="s">
        <v>36</v>
      </c>
      <c r="B9" s="529"/>
      <c r="C9" s="209" t="str">
        <f>CHARGES_PRODUITS!D23</f>
        <v>2025/2024</v>
      </c>
      <c r="D9" s="209" t="str">
        <f>CHARGES_PRODUITS!E23</f>
        <v>2026/2025</v>
      </c>
      <c r="E9" s="209" t="str">
        <f>CHARGES_PRODUITS!F23</f>
        <v>2027/2026</v>
      </c>
      <c r="F9" s="209" t="str">
        <f>CHARGES_PRODUITS!G23</f>
        <v>2028/2027</v>
      </c>
      <c r="G9" s="209" t="str">
        <f>CHARGES_PRODUITS!H23</f>
        <v>2029/2028</v>
      </c>
      <c r="J9"/>
    </row>
    <row r="10" spans="1:19" x14ac:dyDescent="0.2">
      <c r="A10" s="210" t="s">
        <v>37</v>
      </c>
      <c r="B10" s="215">
        <f t="shared" ref="B10:G10" si="2">C3/B3-1</f>
        <v>-1.5506201156447297E-2</v>
      </c>
      <c r="C10" s="215">
        <f t="shared" si="2"/>
        <v>1.0014842871639784E-2</v>
      </c>
      <c r="D10" s="215">
        <f t="shared" si="2"/>
        <v>-6.8657909616939294E-3</v>
      </c>
      <c r="E10" s="215">
        <f t="shared" si="2"/>
        <v>-1.7409052224018895E-3</v>
      </c>
      <c r="F10" s="215">
        <f t="shared" si="2"/>
        <v>4.3771772541110199E-3</v>
      </c>
      <c r="G10" s="215">
        <f t="shared" si="2"/>
        <v>6.9937746391566247E-3</v>
      </c>
      <c r="H10" s="52"/>
      <c r="J10"/>
    </row>
    <row r="11" spans="1:19" x14ac:dyDescent="0.2">
      <c r="A11" s="211" t="s">
        <v>38</v>
      </c>
      <c r="B11" s="215">
        <f t="shared" ref="B11:G11" si="3">C4/B4-1</f>
        <v>-1.8824355437612184E-2</v>
      </c>
      <c r="C11" s="215">
        <f t="shared" si="3"/>
        <v>1.8197779283116722E-2</v>
      </c>
      <c r="D11" s="215">
        <f t="shared" si="3"/>
        <v>5.1299067333299142E-3</v>
      </c>
      <c r="E11" s="215">
        <f t="shared" si="3"/>
        <v>-9.9492068784777787E-3</v>
      </c>
      <c r="F11" s="215">
        <f t="shared" si="3"/>
        <v>3.4526585628988915E-3</v>
      </c>
      <c r="G11" s="215">
        <f t="shared" si="3"/>
        <v>9.6183701126035803E-3</v>
      </c>
      <c r="H11" s="52"/>
      <c r="J11"/>
    </row>
    <row r="12" spans="1:19" x14ac:dyDescent="0.2">
      <c r="A12" s="213" t="s">
        <v>39</v>
      </c>
      <c r="B12" s="216">
        <f t="shared" ref="B12:G12" si="4">C5/B5-1</f>
        <v>-0.37042085055181273</v>
      </c>
      <c r="C12" s="216">
        <f t="shared" si="4"/>
        <v>1.3740731964143684</v>
      </c>
      <c r="D12" s="216">
        <f t="shared" si="4"/>
        <v>0.85073925257007077</v>
      </c>
      <c r="E12" s="216">
        <f t="shared" si="4"/>
        <v>-0.32044825686475054</v>
      </c>
      <c r="F12" s="216">
        <f t="shared" si="4"/>
        <v>-4.7921344570437618E-2</v>
      </c>
      <c r="G12" s="216">
        <f t="shared" si="4"/>
        <v>0.16347424857040194</v>
      </c>
      <c r="H12" s="52"/>
      <c r="J12"/>
      <c r="S12" s="105"/>
    </row>
    <row r="13" spans="1:19" x14ac:dyDescent="0.2">
      <c r="J13"/>
    </row>
    <row r="14" spans="1:19" x14ac:dyDescent="0.2">
      <c r="J14"/>
    </row>
    <row r="18" spans="1:16" ht="15" x14ac:dyDescent="0.25">
      <c r="A18" s="15" t="s">
        <v>99</v>
      </c>
    </row>
    <row r="19" spans="1:16" x14ac:dyDescent="0.2">
      <c r="A19" s="209" t="s">
        <v>35</v>
      </c>
      <c r="B19" s="527">
        <f>B1</f>
        <v>2023</v>
      </c>
      <c r="C19" s="527">
        <f>C1</f>
        <v>2024</v>
      </c>
      <c r="D19" s="528" t="s">
        <v>2</v>
      </c>
      <c r="E19" s="528"/>
      <c r="F19" s="528"/>
      <c r="G19" s="528"/>
      <c r="H19" s="528"/>
    </row>
    <row r="20" spans="1:16" x14ac:dyDescent="0.2">
      <c r="A20" s="209" t="s">
        <v>36</v>
      </c>
      <c r="B20" s="527"/>
      <c r="C20" s="527"/>
      <c r="D20" s="209" t="str">
        <f>D2</f>
        <v>2025(p)</v>
      </c>
      <c r="E20" s="209" t="str">
        <f>E2</f>
        <v>2026(p)</v>
      </c>
      <c r="F20" s="209" t="str">
        <f>F2</f>
        <v>2027(p)</v>
      </c>
      <c r="G20" s="209" t="str">
        <f>G2</f>
        <v>2028(p)</v>
      </c>
      <c r="H20" s="209" t="str">
        <f>H2</f>
        <v>2029(p)</v>
      </c>
    </row>
    <row r="21" spans="1:16" x14ac:dyDescent="0.2">
      <c r="A21" s="123" t="s">
        <v>100</v>
      </c>
      <c r="B21" s="77">
        <f>CHARGES_PRODUITS!C11-CHARGES_PRODUITS!C3</f>
        <v>-7.0000000050640665E-5</v>
      </c>
      <c r="C21" s="77">
        <f>CHARGES_PRODUITS!D11-CHARGES_PRODUITS!D3</f>
        <v>0</v>
      </c>
      <c r="D21" s="77">
        <f>CHARGES_PRODUITS!E11-CHARGES_PRODUITS!E3</f>
        <v>0</v>
      </c>
      <c r="E21" s="77">
        <f>CHARGES_PRODUITS!F11-CHARGES_PRODUITS!F3</f>
        <v>0</v>
      </c>
      <c r="F21" s="77">
        <f>CHARGES_PRODUITS!G11-CHARGES_PRODUITS!G3</f>
        <v>0</v>
      </c>
      <c r="G21" s="77">
        <f>CHARGES_PRODUITS!H11-CHARGES_PRODUITS!H3</f>
        <v>0</v>
      </c>
      <c r="H21" s="77">
        <f>CHARGES_PRODUITS!I11-CHARGES_PRODUITS!I3</f>
        <v>0</v>
      </c>
    </row>
    <row r="22" spans="1:16" x14ac:dyDescent="0.2">
      <c r="A22" s="123" t="s">
        <v>126</v>
      </c>
      <c r="B22" s="111">
        <f>CHARGES_PRODUITS!C17-CHARGES_PRODUITS!C9</f>
        <v>-4.5404989400000204</v>
      </c>
      <c r="C22" s="77">
        <f>CHARGES_PRODUITS!D17-CHARGES_PRODUITS!D9</f>
        <v>-1.2191443299999634</v>
      </c>
      <c r="D22" s="77">
        <f>CHARGES_PRODUITS!E17-CHARGES_PRODUITS!E9</f>
        <v>-0.20988537143738029</v>
      </c>
      <c r="E22" s="77">
        <f>CHARGES_PRODUITS!F17-CHARGES_PRODUITS!F9</f>
        <v>0.17434203106495261</v>
      </c>
      <c r="F22" s="77">
        <f>CHARGES_PRODUITS!G17-CHARGES_PRODUITS!G9</f>
        <v>-0.83178716363573812</v>
      </c>
      <c r="G22" s="77">
        <f>CHARGES_PRODUITS!H17-CHARGES_PRODUITS!H9</f>
        <v>-2.1968099096181248</v>
      </c>
      <c r="H22" s="77">
        <f>CHARGES_PRODUITS!I17-CHARGES_PRODUITS!I9</f>
        <v>-3.8379531764921779</v>
      </c>
    </row>
    <row r="23" spans="1:16" x14ac:dyDescent="0.2">
      <c r="A23" s="123" t="s">
        <v>101</v>
      </c>
      <c r="B23" s="111">
        <f>CHARGES_PRODUITS!C12-CHARGES_PRODUITS!C4</f>
        <v>-50.6145444</v>
      </c>
      <c r="C23" s="77">
        <f>CHARGES_PRODUITS!D12-CHARGES_PRODUITS!D4</f>
        <v>-50.842447229999948</v>
      </c>
      <c r="D23" s="77">
        <f>CHARGES_PRODUITS!E12-CHARGES_PRODUITS!E4</f>
        <v>-10.824433311191967</v>
      </c>
      <c r="E23" s="77">
        <f>CHARGES_PRODUITS!F12-CHARGES_PRODUITS!F4</f>
        <v>-42.07464515705999</v>
      </c>
      <c r="F23" s="77">
        <f>CHARGES_PRODUITS!G12-CHARGES_PRODUITS!G4</f>
        <v>-38.19749999595382</v>
      </c>
      <c r="G23" s="77">
        <f>CHARGES_PRODUITS!H12-CHARGES_PRODUITS!H4</f>
        <v>-54.011723764966348</v>
      </c>
      <c r="H23" s="77">
        <f>CHARGES_PRODUITS!I12-CHARGES_PRODUITS!I4</f>
        <v>-72.461099247808477</v>
      </c>
    </row>
    <row r="24" spans="1:16" x14ac:dyDescent="0.2">
      <c r="A24" s="123" t="s">
        <v>102</v>
      </c>
      <c r="B24" s="77">
        <f>CHARGES_PRODUITS!C13-CHARGES_PRODUITS!C5</f>
        <v>0</v>
      </c>
      <c r="C24" s="77">
        <f>CHARGES_PRODUITS!D13-CHARGES_PRODUITS!D5</f>
        <v>0</v>
      </c>
      <c r="D24" s="77">
        <f>CHARGES_PRODUITS!E13-CHARGES_PRODUITS!E5</f>
        <v>0</v>
      </c>
      <c r="E24" s="77">
        <f>CHARGES_PRODUITS!F13-CHARGES_PRODUITS!F5</f>
        <v>0</v>
      </c>
      <c r="F24" s="77">
        <f>CHARGES_PRODUITS!G13-CHARGES_PRODUITS!G5</f>
        <v>0</v>
      </c>
      <c r="G24" s="77">
        <f>CHARGES_PRODUITS!H13-CHARGES_PRODUITS!H5</f>
        <v>0</v>
      </c>
      <c r="H24" s="77">
        <f>CHARGES_PRODUITS!I13-CHARGES_PRODUITS!I5</f>
        <v>0</v>
      </c>
    </row>
    <row r="25" spans="1:16" x14ac:dyDescent="0.2">
      <c r="A25" s="123" t="s">
        <v>103</v>
      </c>
      <c r="B25" s="111">
        <f>CHARGES_PRODUITS!C14-CHARGES_PRODUITS!C6</f>
        <v>191.5405880999997</v>
      </c>
      <c r="C25" s="77">
        <f>CHARGES_PRODUITS!D14-CHARGES_PRODUITS!D6</f>
        <v>113.49985957000081</v>
      </c>
      <c r="D25" s="77">
        <f>CHARGES_PRODUITS!E14-CHARGES_PRODUITS!E6</f>
        <v>245.49622282642213</v>
      </c>
      <c r="E25" s="77">
        <f>CHARGES_PRODUITS!F14-CHARGES_PRODUITS!F6</f>
        <v>371.68202261310671</v>
      </c>
      <c r="F25" s="77">
        <f>CHARGES_PRODUITS!G14-CHARGES_PRODUITS!G6</f>
        <v>241.66001957250683</v>
      </c>
      <c r="G25" s="77">
        <f>CHARGES_PRODUITS!H14-CHARGES_PRODUITS!H6</f>
        <v>267.8895786157691</v>
      </c>
      <c r="H25" s="77">
        <f>CHARGES_PRODUITS!I14-CHARGES_PRODUITS!I6</f>
        <v>344.28362374419885</v>
      </c>
    </row>
    <row r="26" spans="1:16" x14ac:dyDescent="0.2">
      <c r="A26" s="123" t="s">
        <v>104</v>
      </c>
      <c r="B26" s="111">
        <f>CHARGES_PRODUITS!C16-CHARGES_PRODUITS!C8</f>
        <v>20.658796919999759</v>
      </c>
      <c r="C26" s="111">
        <f>CHARGES_PRODUITS!D16-CHARGES_PRODUITS!D8</f>
        <v>37.433530980000569</v>
      </c>
      <c r="D26" s="111">
        <f>CHARGES_PRODUITS!E16-CHARGES_PRODUITS!E8</f>
        <v>0.26698371964130274</v>
      </c>
      <c r="E26" s="111">
        <f>CHARGES_PRODUITS!F16-CHARGES_PRODUITS!F8</f>
        <v>104.64024699386141</v>
      </c>
      <c r="F26" s="111">
        <f>CHARGES_PRODUITS!G16-CHARGES_PRODUITS!G8</f>
        <v>92.581472165468313</v>
      </c>
      <c r="G26" s="111">
        <f>CHARGES_PRODUITS!H16-CHARGES_PRODUITS!H8</f>
        <v>69.38419386020405</v>
      </c>
      <c r="H26" s="111">
        <f>CHARGES_PRODUITS!I16-CHARGES_PRODUITS!I8</f>
        <v>59.02759619381186</v>
      </c>
      <c r="P26" s="4" t="s">
        <v>184</v>
      </c>
    </row>
    <row r="27" spans="1:16" x14ac:dyDescent="0.2">
      <c r="A27" s="213" t="s">
        <v>39</v>
      </c>
      <c r="B27" s="112">
        <f>SUM(B21:B26)</f>
        <v>157.04427167999938</v>
      </c>
      <c r="C27" s="112">
        <f t="shared" ref="C27:H27" si="5">SUM(C21:C26)</f>
        <v>98.871798990001466</v>
      </c>
      <c r="D27" s="112">
        <f t="shared" si="5"/>
        <v>234.72888786343407</v>
      </c>
      <c r="E27" s="112">
        <f t="shared" si="5"/>
        <v>434.42196648097308</v>
      </c>
      <c r="F27" s="112">
        <f t="shared" si="5"/>
        <v>295.21220457838558</v>
      </c>
      <c r="G27" s="112">
        <f t="shared" si="5"/>
        <v>281.06523880138866</v>
      </c>
      <c r="H27" s="112">
        <f t="shared" si="5"/>
        <v>327.01216751371004</v>
      </c>
    </row>
    <row r="28" spans="1:16" x14ac:dyDescent="0.2">
      <c r="B28" s="208">
        <f>B5</f>
        <v>157.04427167999529</v>
      </c>
      <c r="C28" s="208">
        <f t="shared" ref="C28:H28" si="6">C5</f>
        <v>98.87179899000148</v>
      </c>
      <c r="D28" s="208">
        <f t="shared" si="6"/>
        <v>234.72888786343174</v>
      </c>
      <c r="E28" s="208">
        <f t="shared" si="6"/>
        <v>434.42196648097161</v>
      </c>
      <c r="F28" s="208">
        <f t="shared" si="6"/>
        <v>295.21220457838717</v>
      </c>
      <c r="G28" s="208">
        <f t="shared" si="6"/>
        <v>281.06523880138775</v>
      </c>
      <c r="H28" s="208">
        <f t="shared" si="6"/>
        <v>327.01216751370521</v>
      </c>
    </row>
    <row r="29" spans="1:16" ht="15" x14ac:dyDescent="0.25">
      <c r="A29" s="15" t="s">
        <v>105</v>
      </c>
      <c r="C29"/>
      <c r="D29"/>
      <c r="E29"/>
      <c r="F29"/>
      <c r="G29"/>
      <c r="H29"/>
    </row>
    <row r="30" spans="1:16" x14ac:dyDescent="0.2">
      <c r="A30" s="209" t="s">
        <v>35</v>
      </c>
      <c r="B30" s="527" t="str">
        <f>B8</f>
        <v>2024/2023</v>
      </c>
      <c r="C30" s="528" t="s">
        <v>2</v>
      </c>
      <c r="D30" s="528"/>
      <c r="E30" s="528"/>
      <c r="F30" s="528"/>
      <c r="G30" s="528"/>
    </row>
    <row r="31" spans="1:16" x14ac:dyDescent="0.2">
      <c r="A31" s="209"/>
      <c r="B31" s="527"/>
      <c r="C31" s="209" t="str">
        <f>C9</f>
        <v>2025/2024</v>
      </c>
      <c r="D31" s="209" t="str">
        <f>D9</f>
        <v>2026/2025</v>
      </c>
      <c r="E31" s="209" t="str">
        <f>E9</f>
        <v>2027/2026</v>
      </c>
      <c r="F31" s="209" t="str">
        <f>F9</f>
        <v>2028/2027</v>
      </c>
      <c r="G31" s="209" t="str">
        <f>G9</f>
        <v>2029/2028</v>
      </c>
    </row>
    <row r="32" spans="1:16" x14ac:dyDescent="0.2">
      <c r="A32" s="123" t="s">
        <v>100</v>
      </c>
      <c r="B32" s="113">
        <f t="shared" ref="B32:G33" si="7">C21/B21-1</f>
        <v>-1</v>
      </c>
      <c r="C32" s="113" t="e">
        <f t="shared" si="7"/>
        <v>#DIV/0!</v>
      </c>
      <c r="D32" s="113" t="e">
        <f t="shared" si="7"/>
        <v>#DIV/0!</v>
      </c>
      <c r="E32" s="113" t="e">
        <f t="shared" si="7"/>
        <v>#DIV/0!</v>
      </c>
      <c r="F32" s="113" t="e">
        <f t="shared" si="7"/>
        <v>#DIV/0!</v>
      </c>
      <c r="G32" s="113" t="e">
        <f t="shared" si="7"/>
        <v>#DIV/0!</v>
      </c>
    </row>
    <row r="33" spans="1:10" x14ac:dyDescent="0.2">
      <c r="A33" s="123" t="s">
        <v>126</v>
      </c>
      <c r="B33" s="113">
        <f t="shared" si="7"/>
        <v>-0.73149551489599995</v>
      </c>
      <c r="C33" s="113">
        <f t="shared" si="7"/>
        <v>-0.82784206408326844</v>
      </c>
      <c r="D33" s="113">
        <f t="shared" si="7"/>
        <v>-1.830653560421994</v>
      </c>
      <c r="E33" s="113">
        <f t="shared" si="7"/>
        <v>-5.7710076483269184</v>
      </c>
      <c r="F33" s="113">
        <f t="shared" si="7"/>
        <v>1.6410721464080766</v>
      </c>
      <c r="G33" s="113">
        <f t="shared" si="7"/>
        <v>0.74705747624715313</v>
      </c>
    </row>
    <row r="34" spans="1:10" x14ac:dyDescent="0.2">
      <c r="A34" s="123" t="s">
        <v>101</v>
      </c>
      <c r="B34" s="113">
        <f t="shared" ref="B34:G34" si="8">C23/B23-1</f>
        <v>4.5027142435356549E-3</v>
      </c>
      <c r="C34" s="113">
        <f t="shared" si="8"/>
        <v>-0.78709849936560616</v>
      </c>
      <c r="D34" s="113">
        <f t="shared" si="8"/>
        <v>2.8870067325886462</v>
      </c>
      <c r="E34" s="113">
        <f t="shared" si="8"/>
        <v>-9.2149206407640905E-2</v>
      </c>
      <c r="F34" s="113">
        <f t="shared" si="8"/>
        <v>0.41401201048989322</v>
      </c>
      <c r="G34" s="113">
        <f t="shared" si="8"/>
        <v>0.34158094200298339</v>
      </c>
    </row>
    <row r="35" spans="1:10" x14ac:dyDescent="0.2">
      <c r="A35" s="123" t="s">
        <v>102</v>
      </c>
      <c r="B35" s="113" t="e">
        <f t="shared" ref="B35:G35" si="9">C24/B24-1</f>
        <v>#DIV/0!</v>
      </c>
      <c r="C35" s="113" t="e">
        <f t="shared" si="9"/>
        <v>#DIV/0!</v>
      </c>
      <c r="D35" s="113" t="e">
        <f t="shared" si="9"/>
        <v>#DIV/0!</v>
      </c>
      <c r="E35" s="113" t="e">
        <f t="shared" si="9"/>
        <v>#DIV/0!</v>
      </c>
      <c r="F35" s="113" t="e">
        <f t="shared" si="9"/>
        <v>#DIV/0!</v>
      </c>
      <c r="G35" s="113" t="e">
        <f t="shared" si="9"/>
        <v>#DIV/0!</v>
      </c>
    </row>
    <row r="36" spans="1:10" x14ac:dyDescent="0.2">
      <c r="A36" s="123" t="s">
        <v>103</v>
      </c>
      <c r="B36" s="113">
        <f t="shared" ref="B36:G36" si="10">C25/B25-1</f>
        <v>-0.40743703099238326</v>
      </c>
      <c r="C36" s="113">
        <f t="shared" si="10"/>
        <v>1.1629649918202132</v>
      </c>
      <c r="D36" s="113">
        <f t="shared" si="10"/>
        <v>0.51400301941062509</v>
      </c>
      <c r="E36" s="113">
        <f t="shared" si="10"/>
        <v>-0.34982053241768729</v>
      </c>
      <c r="F36" s="113">
        <f t="shared" si="10"/>
        <v>0.10853909177720822</v>
      </c>
      <c r="G36" s="113">
        <f t="shared" si="10"/>
        <v>0.28516990292481981</v>
      </c>
    </row>
    <row r="37" spans="1:10" x14ac:dyDescent="0.2">
      <c r="A37" s="123" t="s">
        <v>104</v>
      </c>
      <c r="B37" s="113">
        <f t="shared" ref="B37:G37" si="11">C26/B26-1</f>
        <v>0.81198988135466932</v>
      </c>
      <c r="C37" s="113">
        <f t="shared" si="11"/>
        <v>-0.99286779225331578</v>
      </c>
      <c r="D37" s="113">
        <f t="shared" si="11"/>
        <v>390.93493571236252</v>
      </c>
      <c r="E37" s="113">
        <f t="shared" si="11"/>
        <v>-0.11524031311872296</v>
      </c>
      <c r="F37" s="113">
        <f t="shared" si="11"/>
        <v>-0.25056069819028592</v>
      </c>
      <c r="G37" s="113">
        <f t="shared" si="11"/>
        <v>-0.14926450954029624</v>
      </c>
    </row>
    <row r="38" spans="1:10" x14ac:dyDescent="0.2">
      <c r="A38" s="213" t="s">
        <v>39</v>
      </c>
      <c r="B38" s="114">
        <f t="shared" ref="B38:G38" si="12">C27/B27-1</f>
        <v>-0.37042085055182927</v>
      </c>
      <c r="C38" s="114">
        <f t="shared" si="12"/>
        <v>1.3740731964143924</v>
      </c>
      <c r="D38" s="114">
        <f t="shared" si="12"/>
        <v>0.85073925257005878</v>
      </c>
      <c r="E38" s="114">
        <f t="shared" si="12"/>
        <v>-0.32044825686475653</v>
      </c>
      <c r="F38" s="114">
        <f t="shared" si="12"/>
        <v>-4.7921344570429403E-2</v>
      </c>
      <c r="G38" s="114">
        <f t="shared" si="12"/>
        <v>0.16347424857041548</v>
      </c>
    </row>
    <row r="40" spans="1:10" ht="15" x14ac:dyDescent="0.25">
      <c r="A40" s="15" t="s">
        <v>94</v>
      </c>
      <c r="J40" s="217" t="s">
        <v>221</v>
      </c>
    </row>
    <row r="41" spans="1:10" x14ac:dyDescent="0.2">
      <c r="A41" s="209" t="s">
        <v>35</v>
      </c>
      <c r="B41" s="527">
        <f>C19</f>
        <v>2024</v>
      </c>
      <c r="C41" s="528" t="s">
        <v>2</v>
      </c>
      <c r="D41" s="528"/>
      <c r="E41" s="528"/>
      <c r="F41" s="528"/>
      <c r="G41" s="528"/>
      <c r="J41" s="134" t="s">
        <v>299</v>
      </c>
    </row>
    <row r="42" spans="1:10" x14ac:dyDescent="0.2">
      <c r="A42" s="209"/>
      <c r="B42" s="527"/>
      <c r="C42" s="209" t="str">
        <f>D20</f>
        <v>2025(p)</v>
      </c>
      <c r="D42" s="209" t="str">
        <f>E20</f>
        <v>2026(p)</v>
      </c>
      <c r="E42" s="209" t="str">
        <f>F20</f>
        <v>2027(p)</v>
      </c>
      <c r="F42" s="209" t="str">
        <f>G20</f>
        <v>2028(p)</v>
      </c>
      <c r="G42" s="209" t="str">
        <f>H20</f>
        <v>2029(p)</v>
      </c>
      <c r="J42" s="135" t="s">
        <v>172</v>
      </c>
    </row>
    <row r="43" spans="1:10" x14ac:dyDescent="0.2">
      <c r="A43" s="123" t="s">
        <v>100</v>
      </c>
      <c r="B43" s="115">
        <f>(B21/B$27)*B32*100</f>
        <v>4.4573418248120425E-5</v>
      </c>
      <c r="C43" s="115" t="e">
        <f t="shared" ref="C43:G44" si="13">(C21/C$27)*C32*100</f>
        <v>#DIV/0!</v>
      </c>
      <c r="D43" s="115" t="e">
        <f t="shared" si="13"/>
        <v>#DIV/0!</v>
      </c>
      <c r="E43" s="115" t="e">
        <f t="shared" si="13"/>
        <v>#DIV/0!</v>
      </c>
      <c r="F43" s="115" t="e">
        <f t="shared" si="13"/>
        <v>#DIV/0!</v>
      </c>
      <c r="G43" s="115" t="e">
        <f t="shared" si="13"/>
        <v>#DIV/0!</v>
      </c>
    </row>
    <row r="44" spans="1:10" x14ac:dyDescent="0.2">
      <c r="A44" s="123" t="s">
        <v>126</v>
      </c>
      <c r="B44" s="115">
        <f>(B22/B$27)*B33*100</f>
        <v>2.1149161153536387</v>
      </c>
      <c r="C44" s="115">
        <f t="shared" si="13"/>
        <v>1.020775356443798</v>
      </c>
      <c r="D44" s="115">
        <f t="shared" si="13"/>
        <v>0.16368986621104664</v>
      </c>
      <c r="E44" s="115">
        <f t="shared" si="13"/>
        <v>-0.23160182318836711</v>
      </c>
      <c r="F44" s="115">
        <f t="shared" si="13"/>
        <v>-0.4623869626026732</v>
      </c>
      <c r="G44" s="115">
        <f t="shared" si="13"/>
        <v>-0.58390118745126895</v>
      </c>
    </row>
    <row r="45" spans="1:10" x14ac:dyDescent="0.2">
      <c r="A45" s="123" t="s">
        <v>101</v>
      </c>
      <c r="B45" s="115">
        <f t="shared" ref="B45:G45" si="14">(B23/B$27)*B34*100</f>
        <v>-0.14512011648812831</v>
      </c>
      <c r="C45" s="115">
        <f t="shared" si="14"/>
        <v>40.474649321243611</v>
      </c>
      <c r="D45" s="115">
        <f t="shared" si="14"/>
        <v>-13.313321649634144</v>
      </c>
      <c r="E45" s="115">
        <f t="shared" si="14"/>
        <v>0.89248368182504922</v>
      </c>
      <c r="F45" s="115">
        <f t="shared" si="14"/>
        <v>-5.3569004003740268</v>
      </c>
      <c r="G45" s="115">
        <f t="shared" si="14"/>
        <v>-6.5640900886641331</v>
      </c>
    </row>
    <row r="46" spans="1:10" x14ac:dyDescent="0.2">
      <c r="A46" s="123" t="s">
        <v>102</v>
      </c>
      <c r="B46" s="115" t="e">
        <f t="shared" ref="B46:G46" si="15">(B24/B$27)*B35*100</f>
        <v>#DIV/0!</v>
      </c>
      <c r="C46" s="115" t="e">
        <f t="shared" si="15"/>
        <v>#DIV/0!</v>
      </c>
      <c r="D46" s="115" t="e">
        <f t="shared" si="15"/>
        <v>#DIV/0!</v>
      </c>
      <c r="E46" s="115" t="e">
        <f t="shared" si="15"/>
        <v>#DIV/0!</v>
      </c>
      <c r="F46" s="115" t="e">
        <f t="shared" si="15"/>
        <v>#DIV/0!</v>
      </c>
      <c r="G46" s="115" t="e">
        <f t="shared" si="15"/>
        <v>#DIV/0!</v>
      </c>
    </row>
    <row r="47" spans="1:10" x14ac:dyDescent="0.2">
      <c r="A47" s="123" t="s">
        <v>103</v>
      </c>
      <c r="B47" s="115">
        <f t="shared" ref="B47:G47" si="16">(B25/B$27)*B36*100</f>
        <v>-49.693457580559361</v>
      </c>
      <c r="C47" s="115">
        <f t="shared" si="16"/>
        <v>133.50254026405409</v>
      </c>
      <c r="D47" s="115">
        <f t="shared" si="16"/>
        <v>53.758104055816013</v>
      </c>
      <c r="E47" s="115">
        <f t="shared" si="16"/>
        <v>-29.929886854903</v>
      </c>
      <c r="F47" s="115">
        <f t="shared" si="16"/>
        <v>8.8849846437489362</v>
      </c>
      <c r="G47" s="115">
        <f t="shared" si="16"/>
        <v>27.180182598963327</v>
      </c>
    </row>
    <row r="48" spans="1:10" x14ac:dyDescent="0.2">
      <c r="A48" s="123" t="s">
        <v>104</v>
      </c>
      <c r="B48" s="115">
        <f t="shared" ref="B48:G48" si="17">(B26/B$27)*B37*100</f>
        <v>10.681531953092678</v>
      </c>
      <c r="C48" s="115">
        <f t="shared" si="17"/>
        <v>-37.590645300302242</v>
      </c>
      <c r="D48" s="115">
        <f t="shared" si="17"/>
        <v>44.465452984612938</v>
      </c>
      <c r="E48" s="115">
        <f t="shared" si="17"/>
        <v>-2.7758206902093319</v>
      </c>
      <c r="F48" s="115">
        <f t="shared" si="17"/>
        <v>-7.8578317378151814</v>
      </c>
      <c r="G48" s="115">
        <f t="shared" si="17"/>
        <v>-3.6847664658063799</v>
      </c>
    </row>
    <row r="49" spans="1:8" x14ac:dyDescent="0.2">
      <c r="A49" s="213" t="s">
        <v>39</v>
      </c>
      <c r="B49" s="116">
        <f t="shared" ref="B49:G49" si="18">(B27/B$27)*B38*100</f>
        <v>-37.04208505518293</v>
      </c>
      <c r="C49" s="116">
        <f t="shared" si="18"/>
        <v>137.40731964143924</v>
      </c>
      <c r="D49" s="116">
        <f t="shared" si="18"/>
        <v>85.073925257005882</v>
      </c>
      <c r="E49" s="116">
        <f t="shared" si="18"/>
        <v>-32.044825686475654</v>
      </c>
      <c r="F49" s="116">
        <f t="shared" si="18"/>
        <v>-4.7921344570429403</v>
      </c>
      <c r="G49" s="116">
        <f t="shared" si="18"/>
        <v>16.347424857041549</v>
      </c>
    </row>
    <row r="52" spans="1:8" ht="15" x14ac:dyDescent="0.25">
      <c r="A52" s="15" t="s">
        <v>166</v>
      </c>
    </row>
    <row r="53" spans="1:8" x14ac:dyDescent="0.2">
      <c r="A53" s="209" t="s">
        <v>35</v>
      </c>
      <c r="B53" s="527">
        <f>B19</f>
        <v>2023</v>
      </c>
      <c r="C53" s="527">
        <f>C19</f>
        <v>2024</v>
      </c>
      <c r="D53" s="528" t="s">
        <v>2</v>
      </c>
      <c r="E53" s="528"/>
      <c r="F53" s="528"/>
      <c r="G53" s="528"/>
      <c r="H53" s="528"/>
    </row>
    <row r="54" spans="1:8" x14ac:dyDescent="0.2">
      <c r="A54" s="209" t="s">
        <v>36</v>
      </c>
      <c r="B54" s="527"/>
      <c r="C54" s="527"/>
      <c r="D54" s="209" t="str">
        <f>D20</f>
        <v>2025(p)</v>
      </c>
      <c r="E54" s="209" t="str">
        <f>E20</f>
        <v>2026(p)</v>
      </c>
      <c r="F54" s="209" t="str">
        <f>F20</f>
        <v>2027(p)</v>
      </c>
      <c r="G54" s="209" t="str">
        <f>G20</f>
        <v>2028(p)</v>
      </c>
      <c r="H54" s="209" t="str">
        <f>H20</f>
        <v>2029(p)</v>
      </c>
    </row>
    <row r="55" spans="1:8" x14ac:dyDescent="0.2">
      <c r="A55" s="123" t="s">
        <v>100</v>
      </c>
      <c r="B55" s="111">
        <f>B21-B21</f>
        <v>0</v>
      </c>
      <c r="C55" s="111">
        <f t="shared" ref="C55:H55" si="19">C21-C21</f>
        <v>0</v>
      </c>
      <c r="D55" s="111">
        <f t="shared" si="19"/>
        <v>0</v>
      </c>
      <c r="E55" s="111">
        <f t="shared" si="19"/>
        <v>0</v>
      </c>
      <c r="F55" s="111">
        <f t="shared" si="19"/>
        <v>0</v>
      </c>
      <c r="G55" s="111">
        <f t="shared" si="19"/>
        <v>0</v>
      </c>
      <c r="H55" s="111">
        <f t="shared" si="19"/>
        <v>0</v>
      </c>
    </row>
    <row r="56" spans="1:8" x14ac:dyDescent="0.2">
      <c r="A56" s="123" t="s">
        <v>126</v>
      </c>
      <c r="B56" s="111">
        <f>B22</f>
        <v>-4.5404989400000204</v>
      </c>
      <c r="C56" s="111">
        <f t="shared" ref="C56:H57" si="20">C22</f>
        <v>-1.2191443299999634</v>
      </c>
      <c r="D56" s="111">
        <f t="shared" si="20"/>
        <v>-0.20988537143738029</v>
      </c>
      <c r="E56" s="111">
        <f t="shared" si="20"/>
        <v>0.17434203106495261</v>
      </c>
      <c r="F56" s="111">
        <f t="shared" si="20"/>
        <v>-0.83178716363573812</v>
      </c>
      <c r="G56" s="111">
        <f t="shared" si="20"/>
        <v>-2.1968099096181248</v>
      </c>
      <c r="H56" s="111">
        <f t="shared" si="20"/>
        <v>-3.8379531764921779</v>
      </c>
    </row>
    <row r="57" spans="1:8" x14ac:dyDescent="0.2">
      <c r="A57" s="123" t="s">
        <v>101</v>
      </c>
      <c r="B57" s="111">
        <f>B23</f>
        <v>-50.6145444</v>
      </c>
      <c r="C57" s="111">
        <f t="shared" si="20"/>
        <v>-50.842447229999948</v>
      </c>
      <c r="D57" s="111">
        <f t="shared" si="20"/>
        <v>-10.824433311191967</v>
      </c>
      <c r="E57" s="111">
        <f t="shared" si="20"/>
        <v>-42.07464515705999</v>
      </c>
      <c r="F57" s="111">
        <f t="shared" si="20"/>
        <v>-38.19749999595382</v>
      </c>
      <c r="G57" s="111">
        <f t="shared" si="20"/>
        <v>-54.011723764966348</v>
      </c>
      <c r="H57" s="111">
        <f t="shared" si="20"/>
        <v>-72.461099247808477</v>
      </c>
    </row>
    <row r="58" spans="1:8" x14ac:dyDescent="0.2">
      <c r="A58" s="123" t="s">
        <v>102</v>
      </c>
      <c r="B58" s="111">
        <f>B24-B24</f>
        <v>0</v>
      </c>
      <c r="C58" s="111">
        <f t="shared" ref="C58:H58" si="21">C24-C24</f>
        <v>0</v>
      </c>
      <c r="D58" s="111">
        <f t="shared" si="21"/>
        <v>0</v>
      </c>
      <c r="E58" s="111">
        <f t="shared" si="21"/>
        <v>0</v>
      </c>
      <c r="F58" s="111">
        <f t="shared" si="21"/>
        <v>0</v>
      </c>
      <c r="G58" s="111">
        <f t="shared" si="21"/>
        <v>0</v>
      </c>
      <c r="H58" s="111">
        <f t="shared" si="21"/>
        <v>0</v>
      </c>
    </row>
    <row r="59" spans="1:8" x14ac:dyDescent="0.2">
      <c r="A59" s="123" t="s">
        <v>103</v>
      </c>
      <c r="B59" s="111">
        <f>B25</f>
        <v>191.5405880999997</v>
      </c>
      <c r="C59" s="111">
        <f t="shared" ref="C59:H60" si="22">C25</f>
        <v>113.49985957000081</v>
      </c>
      <c r="D59" s="111">
        <f t="shared" si="22"/>
        <v>245.49622282642213</v>
      </c>
      <c r="E59" s="111">
        <f t="shared" si="22"/>
        <v>371.68202261310671</v>
      </c>
      <c r="F59" s="111">
        <f t="shared" si="22"/>
        <v>241.66001957250683</v>
      </c>
      <c r="G59" s="111">
        <f t="shared" si="22"/>
        <v>267.8895786157691</v>
      </c>
      <c r="H59" s="111">
        <f t="shared" si="22"/>
        <v>344.28362374419885</v>
      </c>
    </row>
    <row r="60" spans="1:8" x14ac:dyDescent="0.2">
      <c r="A60" s="123" t="s">
        <v>104</v>
      </c>
      <c r="B60" s="111">
        <f>B26</f>
        <v>20.658796919999759</v>
      </c>
      <c r="C60" s="111">
        <f t="shared" si="22"/>
        <v>37.433530980000569</v>
      </c>
      <c r="D60" s="111">
        <f t="shared" si="22"/>
        <v>0.26698371964130274</v>
      </c>
      <c r="E60" s="111">
        <f t="shared" si="22"/>
        <v>104.64024699386141</v>
      </c>
      <c r="F60" s="111">
        <f t="shared" si="22"/>
        <v>92.581472165468313</v>
      </c>
      <c r="G60" s="111">
        <f t="shared" si="22"/>
        <v>69.38419386020405</v>
      </c>
      <c r="H60" s="111">
        <f t="shared" si="22"/>
        <v>59.02759619381186</v>
      </c>
    </row>
    <row r="61" spans="1:8" x14ac:dyDescent="0.2">
      <c r="A61" s="213" t="s">
        <v>39</v>
      </c>
      <c r="B61" s="112">
        <f>SUM(B55:B60)</f>
        <v>157.04434167999943</v>
      </c>
      <c r="C61" s="112">
        <f t="shared" ref="C61:H61" si="23">SUM(C55:C60)</f>
        <v>98.871798990001466</v>
      </c>
      <c r="D61" s="112">
        <f t="shared" si="23"/>
        <v>234.72888786343407</v>
      </c>
      <c r="E61" s="112">
        <f t="shared" si="23"/>
        <v>434.42196648097308</v>
      </c>
      <c r="F61" s="112">
        <f t="shared" si="23"/>
        <v>295.21220457838558</v>
      </c>
      <c r="G61" s="112">
        <f t="shared" si="23"/>
        <v>281.06523880138866</v>
      </c>
      <c r="H61" s="112">
        <f t="shared" si="23"/>
        <v>327.01216751371004</v>
      </c>
    </row>
  </sheetData>
  <mergeCells count="23">
    <mergeCell ref="O2:O4"/>
    <mergeCell ref="P2:P4"/>
    <mergeCell ref="Q2:Q4"/>
    <mergeCell ref="J2:J4"/>
    <mergeCell ref="K2:K4"/>
    <mergeCell ref="L2:L4"/>
    <mergeCell ref="M2:M4"/>
    <mergeCell ref="N2:N4"/>
    <mergeCell ref="B53:B54"/>
    <mergeCell ref="C53:C54"/>
    <mergeCell ref="D53:H53"/>
    <mergeCell ref="C8:G8"/>
    <mergeCell ref="B1:B2"/>
    <mergeCell ref="C1:C2"/>
    <mergeCell ref="D1:H1"/>
    <mergeCell ref="B8:B9"/>
    <mergeCell ref="B41:B42"/>
    <mergeCell ref="C41:G41"/>
    <mergeCell ref="B19:B20"/>
    <mergeCell ref="C19:C20"/>
    <mergeCell ref="D19:H19"/>
    <mergeCell ref="B30:B31"/>
    <mergeCell ref="C30:G30"/>
  </mergeCells>
  <phoneticPr fontId="4"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70C0"/>
  </sheetPr>
  <dimension ref="A1:I28"/>
  <sheetViews>
    <sheetView workbookViewId="0">
      <selection activeCell="L37" sqref="L37"/>
    </sheetView>
  </sheetViews>
  <sheetFormatPr baseColWidth="10" defaultRowHeight="12.75" x14ac:dyDescent="0.2"/>
  <cols>
    <col min="1" max="1" width="42.28515625" bestFit="1" customWidth="1"/>
  </cols>
  <sheetData>
    <row r="1" spans="1:8" x14ac:dyDescent="0.2">
      <c r="A1" s="261"/>
      <c r="B1" s="262">
        <f>'Prest._cotisa.'!D2</f>
        <v>2023</v>
      </c>
      <c r="C1" s="262">
        <f>'Prest._cotisa.'!E2</f>
        <v>2024</v>
      </c>
      <c r="D1" s="262" t="str">
        <f>'Prest._cotisa.'!F2</f>
        <v>2025(p)</v>
      </c>
      <c r="E1" s="262" t="str">
        <f>'Prest._cotisa.'!G2</f>
        <v>2026(p)</v>
      </c>
      <c r="F1" s="262" t="str">
        <f>'Prest._cotisa.'!H2</f>
        <v>2027(p)</v>
      </c>
      <c r="G1" s="262" t="str">
        <f>'Prest._cotisa.'!I2</f>
        <v>2028(p)</v>
      </c>
      <c r="H1" s="262" t="str">
        <f>'Prest._cotisa.'!J2</f>
        <v>2029(p)</v>
      </c>
    </row>
    <row r="2" spans="1:8" x14ac:dyDescent="0.2">
      <c r="A2" s="259" t="s">
        <v>157</v>
      </c>
      <c r="B2" s="457">
        <v>9366</v>
      </c>
      <c r="C2" s="455">
        <v>9966.6733499999991</v>
      </c>
      <c r="D2" s="456">
        <v>8907.2159730000003</v>
      </c>
      <c r="E2" s="456">
        <v>7808.0655219999999</v>
      </c>
      <c r="F2" s="456">
        <v>6023.9225500000002</v>
      </c>
      <c r="G2" s="456">
        <v>5359.4838929999996</v>
      </c>
      <c r="H2" s="456">
        <v>5141.8898060000001</v>
      </c>
    </row>
    <row r="3" spans="1:8" x14ac:dyDescent="0.2">
      <c r="A3" s="259" t="s">
        <v>158</v>
      </c>
      <c r="B3" s="457">
        <v>9366</v>
      </c>
      <c r="C3" s="455">
        <v>9966.8049850000007</v>
      </c>
      <c r="D3" s="456">
        <v>8889.3933660000002</v>
      </c>
      <c r="E3" s="456">
        <v>7785.3307100000002</v>
      </c>
      <c r="F3" s="456">
        <v>5993.1475810000002</v>
      </c>
      <c r="G3" s="456">
        <v>5324.9116249999997</v>
      </c>
      <c r="H3" s="456">
        <v>5105.5252659999996</v>
      </c>
    </row>
    <row r="4" spans="1:8" x14ac:dyDescent="0.2">
      <c r="A4" s="259" t="s">
        <v>159</v>
      </c>
      <c r="B4" s="457">
        <v>9035</v>
      </c>
      <c r="C4" s="455">
        <v>9631.5104050000009</v>
      </c>
      <c r="D4" s="456">
        <v>8905.2226379999993</v>
      </c>
      <c r="E4" s="456">
        <v>7751.996306</v>
      </c>
      <c r="F4" s="456">
        <v>6015.5491330000004</v>
      </c>
      <c r="G4" s="456">
        <v>5383.9164739999997</v>
      </c>
      <c r="H4" s="456">
        <v>5180.9428230000003</v>
      </c>
    </row>
    <row r="5" spans="1:8" x14ac:dyDescent="0.2">
      <c r="A5" s="259" t="s">
        <v>160</v>
      </c>
      <c r="B5" s="457">
        <v>8161</v>
      </c>
      <c r="C5" s="455">
        <v>8450.5492200000008</v>
      </c>
      <c r="D5" s="456">
        <v>8061.8239560000002</v>
      </c>
      <c r="E5" s="456">
        <v>8306</v>
      </c>
      <c r="F5" s="456">
        <v>6581</v>
      </c>
      <c r="G5" s="456">
        <v>5950</v>
      </c>
      <c r="H5" s="456">
        <v>5749</v>
      </c>
    </row>
    <row r="6" spans="1:8" x14ac:dyDescent="0.2">
      <c r="A6" s="259" t="s">
        <v>161</v>
      </c>
      <c r="B6" s="457">
        <v>9937</v>
      </c>
      <c r="C6" s="455">
        <v>10566.771149</v>
      </c>
      <c r="D6" s="456">
        <v>9504.8106489999991</v>
      </c>
      <c r="E6" s="456">
        <v>8306</v>
      </c>
      <c r="F6" s="456">
        <v>6581</v>
      </c>
      <c r="G6" s="456">
        <v>5950</v>
      </c>
      <c r="H6" s="456">
        <v>5749</v>
      </c>
    </row>
    <row r="7" spans="1:8" x14ac:dyDescent="0.2">
      <c r="A7" s="259" t="s">
        <v>162</v>
      </c>
      <c r="B7" s="457">
        <v>8146</v>
      </c>
      <c r="C7" s="455">
        <v>8419.5464479999991</v>
      </c>
      <c r="D7" s="456">
        <v>8075.1869980000001</v>
      </c>
      <c r="E7" s="456">
        <v>8306</v>
      </c>
      <c r="F7" s="456">
        <v>6581</v>
      </c>
      <c r="G7" s="456">
        <v>5950</v>
      </c>
      <c r="H7" s="456">
        <v>5749</v>
      </c>
    </row>
    <row r="8" spans="1:8" x14ac:dyDescent="0.2">
      <c r="A8" s="259" t="s">
        <v>163</v>
      </c>
      <c r="B8" s="457">
        <v>12739</v>
      </c>
      <c r="C8" s="455">
        <v>13439.087109</v>
      </c>
      <c r="D8" s="456">
        <v>12591.080712000001</v>
      </c>
      <c r="E8" s="456">
        <v>11504.470447</v>
      </c>
      <c r="F8" s="456">
        <v>10395.439496000001</v>
      </c>
      <c r="G8" s="456">
        <v>10057.587712</v>
      </c>
      <c r="H8" s="456">
        <v>9989.1961159999992</v>
      </c>
    </row>
    <row r="9" spans="1:8" x14ac:dyDescent="0.2">
      <c r="A9" s="259" t="s">
        <v>246</v>
      </c>
      <c r="B9" s="457">
        <v>11774</v>
      </c>
      <c r="C9" s="455">
        <v>12538.857216</v>
      </c>
      <c r="D9" s="456">
        <v>11155.821265</v>
      </c>
      <c r="E9" s="456">
        <v>7785.3307100000002</v>
      </c>
      <c r="F9" s="456">
        <v>5993.1475810000002</v>
      </c>
      <c r="G9" s="456">
        <v>5324.9116249999997</v>
      </c>
      <c r="H9" s="456">
        <v>5105.5252659999996</v>
      </c>
    </row>
    <row r="10" spans="1:8" x14ac:dyDescent="0.2">
      <c r="A10" s="260" t="s">
        <v>164</v>
      </c>
      <c r="B10" s="458">
        <v>9402</v>
      </c>
      <c r="C10" s="458">
        <v>10004.422411</v>
      </c>
      <c r="D10" s="459">
        <v>8900.9346189999997</v>
      </c>
      <c r="E10" s="459">
        <v>7795.4385389999998</v>
      </c>
      <c r="F10" s="459">
        <v>6000.9285870000003</v>
      </c>
      <c r="G10" s="459">
        <v>5331.8250500000004</v>
      </c>
      <c r="H10" s="459">
        <v>5112.1538579999997</v>
      </c>
    </row>
    <row r="11" spans="1:8" x14ac:dyDescent="0.2">
      <c r="A11" s="133"/>
      <c r="B11" s="133"/>
      <c r="C11" s="133"/>
      <c r="D11" s="133"/>
      <c r="E11" s="133"/>
      <c r="F11" s="133"/>
      <c r="G11" s="133"/>
      <c r="H11" s="133"/>
    </row>
    <row r="12" spans="1:8" x14ac:dyDescent="0.2">
      <c r="A12" s="257" t="s">
        <v>1</v>
      </c>
      <c r="B12" s="258">
        <f t="shared" ref="B12:G12" si="0">C1</f>
        <v>2024</v>
      </c>
      <c r="C12" s="258" t="str">
        <f t="shared" si="0"/>
        <v>2025(p)</v>
      </c>
      <c r="D12" s="258" t="str">
        <f t="shared" si="0"/>
        <v>2026(p)</v>
      </c>
      <c r="E12" s="258" t="str">
        <f t="shared" si="0"/>
        <v>2027(p)</v>
      </c>
      <c r="F12" s="258" t="str">
        <f t="shared" si="0"/>
        <v>2028(p)</v>
      </c>
      <c r="G12" s="258" t="str">
        <f t="shared" si="0"/>
        <v>2029(p)</v>
      </c>
      <c r="H12" s="133"/>
    </row>
    <row r="13" spans="1:8" x14ac:dyDescent="0.2">
      <c r="A13" s="259" t="s">
        <v>157</v>
      </c>
      <c r="B13" s="451">
        <v>6.4133392056374028E-2</v>
      </c>
      <c r="C13" s="450">
        <v>-0.10629999998946482</v>
      </c>
      <c r="D13" s="450">
        <v>-0.1233999999923433</v>
      </c>
      <c r="E13" s="451">
        <v>-0.22850000002856019</v>
      </c>
      <c r="F13" s="451">
        <v>-0.11029999995600881</v>
      </c>
      <c r="G13" s="452">
        <v>-4.0599821054448593E-2</v>
      </c>
      <c r="H13" s="133"/>
    </row>
    <row r="14" spans="1:8" x14ac:dyDescent="0.2">
      <c r="A14" s="259" t="s">
        <v>158</v>
      </c>
      <c r="B14" s="452">
        <v>6.4147446615417492E-2</v>
      </c>
      <c r="C14" s="452">
        <v>-0.10810000001219056</v>
      </c>
      <c r="D14" s="452">
        <v>-0.12419999999356535</v>
      </c>
      <c r="E14" s="452">
        <v>-0.2301999999432266</v>
      </c>
      <c r="F14" s="452">
        <v>-0.11150000011988703</v>
      </c>
      <c r="G14" s="452">
        <v>-4.1200000009389837E-2</v>
      </c>
      <c r="H14" s="133"/>
    </row>
    <row r="15" spans="1:8" x14ac:dyDescent="0.2">
      <c r="A15" s="259" t="s">
        <v>159</v>
      </c>
      <c r="B15" s="452">
        <v>6.6022180962922006E-2</v>
      </c>
      <c r="C15" s="452">
        <v>-7.5407463259652863E-2</v>
      </c>
      <c r="D15" s="452">
        <v>-0.12950000004255924</v>
      </c>
      <c r="E15" s="452">
        <v>-0.22400000005882348</v>
      </c>
      <c r="F15" s="452">
        <v>-0.10500000000581833</v>
      </c>
      <c r="G15" s="452">
        <v>-3.7699999987035326E-2</v>
      </c>
      <c r="H15" s="133"/>
    </row>
    <row r="16" spans="1:8" x14ac:dyDescent="0.2">
      <c r="A16" s="259" t="s">
        <v>160</v>
      </c>
      <c r="B16" s="452">
        <v>3.5479625045950369E-2</v>
      </c>
      <c r="C16" s="452">
        <v>-4.5999999985799844E-2</v>
      </c>
      <c r="D16" s="453">
        <v>0</v>
      </c>
      <c r="E16" s="453">
        <v>-0.20799999999999999</v>
      </c>
      <c r="F16" s="452">
        <v>-9.6000000000000002E-2</v>
      </c>
      <c r="G16" s="452">
        <v>-3.4000000000000002E-2</v>
      </c>
      <c r="H16" s="133"/>
    </row>
    <row r="17" spans="1:9" x14ac:dyDescent="0.2">
      <c r="A17" s="259" t="s">
        <v>161</v>
      </c>
      <c r="B17" s="452">
        <v>6.337638613263552E-2</v>
      </c>
      <c r="C17" s="452">
        <v>-0.10049999995509518</v>
      </c>
      <c r="D17" s="453">
        <v>0</v>
      </c>
      <c r="E17" s="453">
        <v>-0.20799999999999999</v>
      </c>
      <c r="F17" s="452">
        <v>-9.6000000000000002E-2</v>
      </c>
      <c r="G17" s="452">
        <v>-3.4000000000000002E-2</v>
      </c>
      <c r="H17" s="133"/>
    </row>
    <row r="18" spans="1:9" x14ac:dyDescent="0.2">
      <c r="A18" s="259" t="s">
        <v>162</v>
      </c>
      <c r="B18" s="452">
        <v>3.3580462558310709E-2</v>
      </c>
      <c r="C18" s="452">
        <v>-4.090000003287575E-2</v>
      </c>
      <c r="D18" s="453">
        <v>0</v>
      </c>
      <c r="E18" s="453">
        <v>-0.20799999999999999</v>
      </c>
      <c r="F18" s="452">
        <v>-9.6000000000000002E-2</v>
      </c>
      <c r="G18" s="452">
        <v>-3.4000000000000002E-2</v>
      </c>
      <c r="H18" s="133"/>
    </row>
    <row r="19" spans="1:9" x14ac:dyDescent="0.2">
      <c r="A19" s="259" t="s">
        <v>163</v>
      </c>
      <c r="B19" s="452">
        <v>5.4956206060130297E-2</v>
      </c>
      <c r="C19" s="452">
        <v>-6.3100000031408365E-2</v>
      </c>
      <c r="D19" s="452">
        <v>-8.6299999964609908E-2</v>
      </c>
      <c r="E19" s="452">
        <v>-9.6399999992107355E-2</v>
      </c>
      <c r="F19" s="452">
        <v>-3.2500000036554511E-2</v>
      </c>
      <c r="G19" s="452">
        <v>-6.7999999560929281E-3</v>
      </c>
      <c r="H19" s="133"/>
    </row>
    <row r="20" spans="1:9" x14ac:dyDescent="0.2">
      <c r="A20" s="259" t="s">
        <v>246</v>
      </c>
      <c r="B20" s="452">
        <v>6.496154374044516E-2</v>
      </c>
      <c r="C20" s="452">
        <v>-0.11030000000599738</v>
      </c>
      <c r="D20" s="452">
        <v>-0.30212841125148671</v>
      </c>
      <c r="E20" s="452">
        <v>-0.2301999999432266</v>
      </c>
      <c r="F20" s="452">
        <v>-0.11150000011988703</v>
      </c>
      <c r="G20" s="452">
        <v>-4.1200000009389837E-2</v>
      </c>
      <c r="H20" s="133"/>
    </row>
    <row r="21" spans="1:9" x14ac:dyDescent="0.2">
      <c r="A21" s="257" t="s">
        <v>164</v>
      </c>
      <c r="B21" s="454">
        <v>6.407385779621344E-2</v>
      </c>
      <c r="C21" s="454">
        <v>-0.11030000000666706</v>
      </c>
      <c r="D21" s="454">
        <v>-0.12420000003597376</v>
      </c>
      <c r="E21" s="454">
        <v>-0.23020000004133179</v>
      </c>
      <c r="F21" s="454">
        <v>-0.11149999992492832</v>
      </c>
      <c r="G21" s="454">
        <v>-4.1199999988746905E-2</v>
      </c>
      <c r="H21" s="133"/>
    </row>
    <row r="23" spans="1:9" x14ac:dyDescent="0.2">
      <c r="A23" s="191" t="s">
        <v>165</v>
      </c>
    </row>
    <row r="24" spans="1:9" x14ac:dyDescent="0.2">
      <c r="A24" s="124"/>
    </row>
    <row r="25" spans="1:9" x14ac:dyDescent="0.2">
      <c r="A25" s="190"/>
    </row>
    <row r="28" spans="1:9" x14ac:dyDescent="0.2">
      <c r="I28" t="s">
        <v>184</v>
      </c>
    </row>
  </sheetData>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2A2CF-73E0-4C50-8DE7-C30B439E5959}">
  <dimension ref="R12:U20"/>
  <sheetViews>
    <sheetView showGridLines="0" zoomScaleNormal="100" workbookViewId="0"/>
  </sheetViews>
  <sheetFormatPr baseColWidth="10" defaultRowHeight="12.75" x14ac:dyDescent="0.2"/>
  <cols>
    <col min="1" max="1" width="24.7109375" bestFit="1" customWidth="1"/>
    <col min="2" max="2" width="11.28515625" bestFit="1" customWidth="1"/>
    <col min="3" max="3" width="24.7109375" bestFit="1" customWidth="1"/>
    <col min="4" max="4" width="11.28515625" bestFit="1" customWidth="1"/>
    <col min="16" max="16" width="9.85546875" customWidth="1"/>
    <col min="17" max="17" width="2.5703125" customWidth="1"/>
    <col min="18" max="18" width="24.7109375" bestFit="1" customWidth="1"/>
    <col min="19" max="19" width="11.28515625" bestFit="1" customWidth="1"/>
    <col min="20" max="20" width="24.7109375" bestFit="1" customWidth="1"/>
    <col min="21" max="21" width="11.28515625" bestFit="1" customWidth="1"/>
  </cols>
  <sheetData>
    <row r="12" spans="18:21" x14ac:dyDescent="0.2">
      <c r="R12" s="243" t="s">
        <v>237</v>
      </c>
      <c r="S12" s="243" t="s">
        <v>229</v>
      </c>
      <c r="T12" s="243" t="s">
        <v>237</v>
      </c>
      <c r="U12" s="243" t="s">
        <v>229</v>
      </c>
    </row>
    <row r="13" spans="18:21" x14ac:dyDescent="0.2">
      <c r="R13" s="244" t="s">
        <v>33</v>
      </c>
      <c r="S13" s="244" t="s">
        <v>230</v>
      </c>
      <c r="T13" s="244" t="s">
        <v>212</v>
      </c>
      <c r="U13" s="244" t="s">
        <v>231</v>
      </c>
    </row>
    <row r="14" spans="18:21" ht="22.5" x14ac:dyDescent="0.2">
      <c r="R14" s="244" t="s">
        <v>34</v>
      </c>
      <c r="S14" s="244" t="s">
        <v>232</v>
      </c>
      <c r="T14" s="244" t="s">
        <v>214</v>
      </c>
      <c r="U14" s="244" t="s">
        <v>233</v>
      </c>
    </row>
    <row r="15" spans="18:21" ht="22.5" x14ac:dyDescent="0.2">
      <c r="R15" s="244" t="s">
        <v>228</v>
      </c>
      <c r="S15" s="244" t="s">
        <v>244</v>
      </c>
      <c r="T15" s="244" t="s">
        <v>215</v>
      </c>
      <c r="U15" s="244" t="s">
        <v>232</v>
      </c>
    </row>
    <row r="16" spans="18:21" ht="22.5" x14ac:dyDescent="0.2">
      <c r="R16" s="244" t="s">
        <v>226</v>
      </c>
      <c r="S16" s="244" t="s">
        <v>245</v>
      </c>
      <c r="T16" s="244" t="s">
        <v>217</v>
      </c>
      <c r="U16" s="244" t="s">
        <v>234</v>
      </c>
    </row>
    <row r="17" spans="18:21" ht="22.5" x14ac:dyDescent="0.2">
      <c r="R17" s="244" t="s">
        <v>227</v>
      </c>
      <c r="S17" s="244" t="s">
        <v>235</v>
      </c>
      <c r="T17" s="244" t="s">
        <v>218</v>
      </c>
      <c r="U17" s="244" t="s">
        <v>245</v>
      </c>
    </row>
    <row r="18" spans="18:21" ht="22.5" x14ac:dyDescent="0.2">
      <c r="T18" s="244" t="s">
        <v>219</v>
      </c>
      <c r="U18" s="244" t="s">
        <v>245</v>
      </c>
    </row>
    <row r="19" spans="18:21" ht="22.5" x14ac:dyDescent="0.2">
      <c r="T19" s="244" t="s">
        <v>220</v>
      </c>
      <c r="U19" s="244" t="s">
        <v>233</v>
      </c>
    </row>
    <row r="20" spans="18:21" x14ac:dyDescent="0.2">
      <c r="T20" s="244" t="s">
        <v>221</v>
      </c>
      <c r="U20" s="244" t="s">
        <v>235</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pageSetUpPr fitToPage="1"/>
  </sheetPr>
  <dimension ref="A1:J44"/>
  <sheetViews>
    <sheetView zoomScaleNormal="100" workbookViewId="0">
      <pane xSplit="1" topLeftCell="C1" activePane="topRight" state="frozen"/>
      <selection pane="topRight"/>
    </sheetView>
  </sheetViews>
  <sheetFormatPr baseColWidth="10" defaultRowHeight="12.75" x14ac:dyDescent="0.2"/>
  <cols>
    <col min="1" max="1" width="39.5703125" bestFit="1" customWidth="1"/>
    <col min="2" max="2" width="12.28515625" customWidth="1"/>
    <col min="3" max="7" width="9.5703125" bestFit="1" customWidth="1"/>
    <col min="8" max="8" width="9.5703125" customWidth="1"/>
    <col min="9" max="9" width="13.140625" customWidth="1"/>
  </cols>
  <sheetData>
    <row r="1" spans="1:10" x14ac:dyDescent="0.2">
      <c r="A1" s="241" t="s">
        <v>230</v>
      </c>
      <c r="B1" s="241">
        <v>2022</v>
      </c>
      <c r="C1" s="241">
        <f>B1+1</f>
        <v>2023</v>
      </c>
      <c r="D1" s="241">
        <f t="shared" ref="D1:I1" si="0">C1+1</f>
        <v>2024</v>
      </c>
      <c r="E1" s="241">
        <f t="shared" si="0"/>
        <v>2025</v>
      </c>
      <c r="F1" s="241">
        <f t="shared" si="0"/>
        <v>2026</v>
      </c>
      <c r="G1" s="241">
        <f t="shared" si="0"/>
        <v>2027</v>
      </c>
      <c r="H1" s="241">
        <f t="shared" si="0"/>
        <v>2028</v>
      </c>
      <c r="I1" s="241">
        <f t="shared" si="0"/>
        <v>2029</v>
      </c>
    </row>
    <row r="2" spans="1:10" x14ac:dyDescent="0.2">
      <c r="A2" s="231" t="s">
        <v>137</v>
      </c>
      <c r="B2" s="232">
        <f>[1]Effectifs!$N$11</f>
        <v>1160308</v>
      </c>
      <c r="C2" s="403">
        <f>[1]Effectifs!$P$11</f>
        <v>1122114</v>
      </c>
      <c r="D2" s="404">
        <f>[1]Effectifs!$R$11</f>
        <v>1086872</v>
      </c>
      <c r="E2" s="404">
        <f>[1]Effectifs!$T$11</f>
        <v>1048513</v>
      </c>
      <c r="F2" s="404">
        <f>[1]Effectifs!$V$11</f>
        <v>1015924</v>
      </c>
      <c r="G2" s="404">
        <f>[1]Effectifs!$X$11</f>
        <v>985651</v>
      </c>
      <c r="H2" s="404">
        <f>[1]Effectifs!$Z$11</f>
        <v>955560</v>
      </c>
      <c r="I2" s="404">
        <f>[1]Effectifs!$AB$11</f>
        <v>928721</v>
      </c>
      <c r="J2" s="412"/>
    </row>
    <row r="3" spans="1:10" ht="22.5" x14ac:dyDescent="0.2">
      <c r="A3" s="233" t="s">
        <v>138</v>
      </c>
      <c r="B3" s="234">
        <f>'[2]Famille NSA - 1'!$B$11</f>
        <v>75110</v>
      </c>
      <c r="C3" s="405">
        <f>'[3]Famille NSA - 1'!$B$11</f>
        <v>74127</v>
      </c>
      <c r="D3" s="406">
        <f>'[3]Famille NSA - 1'!$C$11</f>
        <v>73718</v>
      </c>
      <c r="E3" s="406">
        <f>'[3]Famille NSA - 1'!$D$11</f>
        <v>73030</v>
      </c>
      <c r="F3" s="406">
        <f>'[3]Famille NSA - 1'!$E$11</f>
        <v>72488</v>
      </c>
      <c r="G3" s="406">
        <f>'[3]Famille NSA - 1'!$F$11</f>
        <v>71950</v>
      </c>
      <c r="H3" s="406">
        <f>'[3]Famille NSA - 1'!$G$11</f>
        <v>71370</v>
      </c>
      <c r="I3" s="406">
        <f>'[3]Famille NSA - 1'!$H$11</f>
        <v>70825</v>
      </c>
      <c r="J3" s="412"/>
    </row>
    <row r="4" spans="1:10" x14ac:dyDescent="0.2">
      <c r="A4" s="231" t="s">
        <v>139</v>
      </c>
      <c r="B4" s="234">
        <f>[1]Effectifs!$N$17</f>
        <v>1213545</v>
      </c>
      <c r="C4" s="405">
        <f>[1]Effectifs!$P$17</f>
        <v>1174497</v>
      </c>
      <c r="D4" s="406">
        <f>[1]Effectifs!$R$17</f>
        <v>1138955</v>
      </c>
      <c r="E4" s="406">
        <f>[1]Effectifs!$T$17</f>
        <v>1104518</v>
      </c>
      <c r="F4" s="406">
        <f>[1]Effectifs!$V$17</f>
        <v>1070888</v>
      </c>
      <c r="G4" s="406">
        <f>[1]Effectifs!$X$17</f>
        <v>1039506</v>
      </c>
      <c r="H4" s="406">
        <f>[1]Effectifs!$Z$17</f>
        <v>1008987</v>
      </c>
      <c r="I4" s="406">
        <f>[1]Effectifs!$AB$17</f>
        <v>978468</v>
      </c>
      <c r="J4" s="412"/>
    </row>
    <row r="5" spans="1:10" x14ac:dyDescent="0.2">
      <c r="A5" s="231" t="s">
        <v>140</v>
      </c>
      <c r="B5" s="234">
        <f>[4]Effectifs!$P$8</f>
        <v>654458</v>
      </c>
      <c r="C5" s="405">
        <f>[4]Effectifs!$R$8</f>
        <v>643891</v>
      </c>
      <c r="D5" s="406">
        <f>[4]Effectifs!$T$8</f>
        <v>642936</v>
      </c>
      <c r="E5" s="406">
        <f>[4]Effectifs!$V$8</f>
        <v>632406.97930249351</v>
      </c>
      <c r="F5" s="406">
        <f>[4]Effectifs!$X$8</f>
        <v>622962.50189875823</v>
      </c>
      <c r="G5" s="406">
        <f>[4]Effectifs!$Z$8</f>
        <v>614470.63062281313</v>
      </c>
      <c r="H5" s="406">
        <f>[4]Effectifs!$AB$8</f>
        <v>603455.02603164618</v>
      </c>
      <c r="I5" s="406">
        <f>[4]Effectifs!$AD$8</f>
        <v>592747.83785987564</v>
      </c>
      <c r="J5" s="412"/>
    </row>
    <row r="6" spans="1:10" s="129" customFormat="1" hidden="1" x14ac:dyDescent="0.2">
      <c r="A6" s="235" t="s">
        <v>141</v>
      </c>
      <c r="B6" s="236">
        <f>[5]Effectifs!$J$21</f>
        <v>12882</v>
      </c>
      <c r="C6" s="407">
        <f>[5]Effectifs!$L$21</f>
        <v>12773.47051461839</v>
      </c>
      <c r="D6" s="408">
        <f>[5]Effectifs!$N$21</f>
        <v>12532.94352587387</v>
      </c>
      <c r="E6" s="408">
        <f>[5]Effectifs!$P$21</f>
        <v>12343.26608283665</v>
      </c>
      <c r="F6" s="408">
        <f>[5]Effectifs!$R$21</f>
        <v>12200.883631968891</v>
      </c>
      <c r="G6" s="408">
        <f>[5]Effectifs!$T$21</f>
        <v>12100.15996882641</v>
      </c>
      <c r="H6" s="408"/>
      <c r="I6" s="408"/>
      <c r="J6" s="413"/>
    </row>
    <row r="7" spans="1:10" x14ac:dyDescent="0.2">
      <c r="A7" s="231" t="s">
        <v>142</v>
      </c>
      <c r="B7" s="234">
        <f>B8+B9+B10</f>
        <v>448721</v>
      </c>
      <c r="C7" s="409">
        <f t="shared" ref="C7:I7" si="1">C8+C9+C10</f>
        <v>442105</v>
      </c>
      <c r="D7" s="409">
        <f t="shared" si="1"/>
        <v>431682</v>
      </c>
      <c r="E7" s="409">
        <f t="shared" si="1"/>
        <v>423585</v>
      </c>
      <c r="F7" s="409">
        <f t="shared" si="1"/>
        <v>416651</v>
      </c>
      <c r="G7" s="409">
        <f t="shared" si="1"/>
        <v>410493</v>
      </c>
      <c r="H7" s="409">
        <f t="shared" si="1"/>
        <v>405160</v>
      </c>
      <c r="I7" s="409">
        <f t="shared" si="1"/>
        <v>400421</v>
      </c>
      <c r="J7" s="413"/>
    </row>
    <row r="8" spans="1:10" x14ac:dyDescent="0.2">
      <c r="A8" s="361" t="s">
        <v>223</v>
      </c>
      <c r="B8" s="362">
        <f>'[6]COT NSA - 1'!$B$8</f>
        <v>425857</v>
      </c>
      <c r="C8" s="410">
        <f>'[7]COT NSA - 1'!$B$8</f>
        <v>421270</v>
      </c>
      <c r="D8" s="411">
        <f>'[8]COT NSA - 1'!$B$8</f>
        <v>412766</v>
      </c>
      <c r="E8" s="411">
        <f>'[8]COT NSA - 1'!$C$8</f>
        <v>405873</v>
      </c>
      <c r="F8" s="411">
        <f>'[8]COT NSA - 1'!$D$8</f>
        <v>400084</v>
      </c>
      <c r="G8" s="411">
        <f>'[8]COT NSA - 1'!$E$8</f>
        <v>395025</v>
      </c>
      <c r="H8" s="411">
        <f>'[8]COT NSA - 1'!$F$8</f>
        <v>390727</v>
      </c>
      <c r="I8" s="411">
        <f>'[8]COT NSA - 1'!$G$8</f>
        <v>386750</v>
      </c>
      <c r="J8" s="414"/>
    </row>
    <row r="9" spans="1:10" x14ac:dyDescent="0.2">
      <c r="A9" s="361" t="s">
        <v>224</v>
      </c>
      <c r="B9" s="362">
        <f>'[6]COT NSA - 1'!$B$9</f>
        <v>20060</v>
      </c>
      <c r="C9" s="410">
        <f>'[7]COT NSA - 1'!$B$9</f>
        <v>18175</v>
      </c>
      <c r="D9" s="411">
        <f>'[8]COT NSA - 1'!$B$9</f>
        <v>16286</v>
      </c>
      <c r="E9" s="411">
        <f>'[8]COT NSA - 1'!$C$9</f>
        <v>15129</v>
      </c>
      <c r="F9" s="411">
        <f>'[8]COT NSA - 1'!$D$9</f>
        <v>14029</v>
      </c>
      <c r="G9" s="411">
        <f>'[8]COT NSA - 1'!$E$9</f>
        <v>12978</v>
      </c>
      <c r="H9" s="411">
        <f>'[8]COT NSA - 1'!$F$9</f>
        <v>11990</v>
      </c>
      <c r="I9" s="411">
        <f>'[8]COT NSA - 1'!$G$9</f>
        <v>11271</v>
      </c>
      <c r="J9" s="414"/>
    </row>
    <row r="10" spans="1:10" x14ac:dyDescent="0.2">
      <c r="A10" s="361" t="s">
        <v>225</v>
      </c>
      <c r="B10" s="362">
        <f>'[6]COT NSA - 1'!$B$10</f>
        <v>2804</v>
      </c>
      <c r="C10" s="410">
        <f>'[7]COT NSA - 1'!$B$10</f>
        <v>2660</v>
      </c>
      <c r="D10" s="411">
        <f>'[8]COT NSA - 1'!$B$10</f>
        <v>2630</v>
      </c>
      <c r="E10" s="411">
        <f>'[8]COT NSA - 1'!$C$10</f>
        <v>2583</v>
      </c>
      <c r="F10" s="411">
        <f>'[8]COT NSA - 1'!$D$10</f>
        <v>2538</v>
      </c>
      <c r="G10" s="411">
        <f>'[8]COT NSA - 1'!$E$10</f>
        <v>2490</v>
      </c>
      <c r="H10" s="411">
        <f>'[8]COT NSA - 1'!$F$10</f>
        <v>2443</v>
      </c>
      <c r="I10" s="411">
        <f>'[8]COT NSA - 1'!$G$10</f>
        <v>2400</v>
      </c>
      <c r="J10" s="414"/>
    </row>
    <row r="11" spans="1:10" x14ac:dyDescent="0.2">
      <c r="J11" s="28"/>
    </row>
    <row r="12" spans="1:10" x14ac:dyDescent="0.2">
      <c r="J12" s="28"/>
    </row>
    <row r="13" spans="1:10" x14ac:dyDescent="0.2">
      <c r="A13" s="462" t="str">
        <f>A1</f>
        <v>Effectifs</v>
      </c>
      <c r="B13" s="463" t="s">
        <v>183</v>
      </c>
      <c r="C13" s="464" t="s">
        <v>2</v>
      </c>
      <c r="D13" s="464"/>
      <c r="E13" s="464"/>
      <c r="F13" s="464"/>
      <c r="G13" s="464"/>
      <c r="H13" s="465"/>
      <c r="I13" s="466" t="s">
        <v>107</v>
      </c>
      <c r="J13" s="28"/>
    </row>
    <row r="14" spans="1:10" x14ac:dyDescent="0.2">
      <c r="A14" s="462"/>
      <c r="B14" s="463"/>
      <c r="C14" s="242" t="s">
        <v>222</v>
      </c>
      <c r="D14" s="242" t="s">
        <v>238</v>
      </c>
      <c r="E14" s="242" t="s">
        <v>241</v>
      </c>
      <c r="F14" s="242" t="s">
        <v>247</v>
      </c>
      <c r="G14" s="242" t="s">
        <v>259</v>
      </c>
      <c r="H14" s="242" t="s">
        <v>293</v>
      </c>
      <c r="I14" s="467"/>
      <c r="J14" s="28"/>
    </row>
    <row r="15" spans="1:10" x14ac:dyDescent="0.2">
      <c r="A15" s="237" t="str">
        <f t="shared" ref="A15:A20" si="2">A2</f>
        <v>Bénéficiaires - maladie (hors DOM)</v>
      </c>
      <c r="B15" s="238">
        <f t="shared" ref="B15:H23" si="3">C2/B2-1</f>
        <v>-3.2917122005536426E-2</v>
      </c>
      <c r="C15" s="399">
        <f t="shared" si="3"/>
        <v>-3.1406791110350607E-2</v>
      </c>
      <c r="D15" s="399">
        <f t="shared" si="3"/>
        <v>-3.5293024385576244E-2</v>
      </c>
      <c r="E15" s="399">
        <f t="shared" si="3"/>
        <v>-3.1081159699498206E-2</v>
      </c>
      <c r="F15" s="399">
        <f t="shared" si="3"/>
        <v>-2.9798488863340133E-2</v>
      </c>
      <c r="G15" s="399">
        <f t="shared" si="3"/>
        <v>-3.0529061503513977E-2</v>
      </c>
      <c r="H15" s="399">
        <f t="shared" si="3"/>
        <v>-2.8087194943279381E-2</v>
      </c>
      <c r="I15" s="400">
        <f>AVERAGE(D15:H15)</f>
        <v>-3.0957785879041588E-2</v>
      </c>
      <c r="J15" s="164"/>
    </row>
    <row r="16" spans="1:10" ht="22.5" x14ac:dyDescent="0.2">
      <c r="A16" s="239" t="str">
        <f t="shared" si="2"/>
        <v>Familles bénéficiaires de prestations familiales dans l'année (hors DOM)</v>
      </c>
      <c r="B16" s="238">
        <f t="shared" si="3"/>
        <v>-1.308747170816138E-2</v>
      </c>
      <c r="C16" s="399">
        <f t="shared" si="3"/>
        <v>-5.5175577050197155E-3</v>
      </c>
      <c r="D16" s="399">
        <f t="shared" si="3"/>
        <v>-9.332863072790909E-3</v>
      </c>
      <c r="E16" s="399">
        <f t="shared" si="3"/>
        <v>-7.4216075585376018E-3</v>
      </c>
      <c r="F16" s="399">
        <f t="shared" si="3"/>
        <v>-7.4219181105837917E-3</v>
      </c>
      <c r="G16" s="399">
        <f t="shared" si="3"/>
        <v>-8.0611535788742694E-3</v>
      </c>
      <c r="H16" s="399">
        <f t="shared" si="3"/>
        <v>-7.636261734622396E-3</v>
      </c>
      <c r="I16" s="400">
        <f t="shared" ref="I16:I23" si="4">AVERAGE(D16:H16)</f>
        <v>-7.9747608110817929E-3</v>
      </c>
      <c r="J16" s="164"/>
    </row>
    <row r="17" spans="1:10" x14ac:dyDescent="0.2">
      <c r="A17" s="237" t="str">
        <f t="shared" si="2"/>
        <v>Bénéficiaires de pensions vieillesse (métropole + DOM)</v>
      </c>
      <c r="B17" s="238">
        <f t="shared" si="3"/>
        <v>-3.2176804321224162E-2</v>
      </c>
      <c r="C17" s="399">
        <f t="shared" si="3"/>
        <v>-3.0261465120813402E-2</v>
      </c>
      <c r="D17" s="399">
        <f t="shared" si="3"/>
        <v>-3.0235610713329364E-2</v>
      </c>
      <c r="E17" s="399">
        <f t="shared" si="3"/>
        <v>-3.0447670386539616E-2</v>
      </c>
      <c r="F17" s="399">
        <f t="shared" si="3"/>
        <v>-2.9304651840341811E-2</v>
      </c>
      <c r="G17" s="399">
        <f t="shared" si="3"/>
        <v>-2.9359137898193999E-2</v>
      </c>
      <c r="H17" s="399">
        <f t="shared" si="3"/>
        <v>-3.0247168694938598E-2</v>
      </c>
      <c r="I17" s="400">
        <f t="shared" si="4"/>
        <v>-2.9918847906668676E-2</v>
      </c>
      <c r="J17" s="164"/>
    </row>
    <row r="18" spans="1:10" x14ac:dyDescent="0.2">
      <c r="A18" s="237" t="str">
        <f t="shared" si="2"/>
        <v>Bénéficiaires RCO (métropole + DOM)</v>
      </c>
      <c r="B18" s="238">
        <f t="shared" si="3"/>
        <v>-1.6146185087507536E-2</v>
      </c>
      <c r="C18" s="399">
        <f t="shared" si="3"/>
        <v>-1.4831702881388242E-3</v>
      </c>
      <c r="D18" s="399">
        <f t="shared" si="3"/>
        <v>-1.6376467793849603E-2</v>
      </c>
      <c r="E18" s="399">
        <f t="shared" si="3"/>
        <v>-1.4934176428843315E-2</v>
      </c>
      <c r="F18" s="399">
        <f t="shared" si="3"/>
        <v>-1.3631432469951688E-2</v>
      </c>
      <c r="G18" s="399">
        <f t="shared" si="3"/>
        <v>-1.7926983068339286E-2</v>
      </c>
      <c r="H18" s="399">
        <f t="shared" si="3"/>
        <v>-1.7743141924231876E-2</v>
      </c>
      <c r="I18" s="400">
        <f t="shared" si="4"/>
        <v>-1.6122440337043152E-2</v>
      </c>
      <c r="J18" s="164"/>
    </row>
    <row r="19" spans="1:10" s="129" customFormat="1" hidden="1" x14ac:dyDescent="0.2">
      <c r="A19" s="235" t="str">
        <f t="shared" si="2"/>
        <v xml:space="preserve">Bénéficiaires de pensions d'invalidité (hors DOM) </v>
      </c>
      <c r="B19" s="240">
        <f t="shared" si="3"/>
        <v>-8.4248940678163242E-3</v>
      </c>
      <c r="C19" s="401">
        <f t="shared" si="3"/>
        <v>-1.8830198767770479E-2</v>
      </c>
      <c r="D19" s="401">
        <f t="shared" si="3"/>
        <v>-1.5134309242329058E-2</v>
      </c>
      <c r="E19" s="401">
        <f t="shared" si="3"/>
        <v>-1.1535233050330329E-2</v>
      </c>
      <c r="F19" s="401">
        <f t="shared" si="3"/>
        <v>-8.255440030471517E-3</v>
      </c>
      <c r="G19" s="401">
        <f t="shared" si="3"/>
        <v>-1</v>
      </c>
      <c r="H19" s="401" t="e">
        <f t="shared" si="3"/>
        <v>#DIV/0!</v>
      </c>
      <c r="I19" s="400" t="e">
        <f t="shared" si="4"/>
        <v>#DIV/0!</v>
      </c>
      <c r="J19" s="165"/>
    </row>
    <row r="20" spans="1:10" x14ac:dyDescent="0.2">
      <c r="A20" s="237" t="str">
        <f t="shared" si="2"/>
        <v>Cotisants NSA au 1er janvier (hors DOM)</v>
      </c>
      <c r="B20" s="238">
        <f>C7/B7-1</f>
        <v>-1.4744128311356075E-2</v>
      </c>
      <c r="C20" s="400">
        <f t="shared" si="3"/>
        <v>-2.3575847366575808E-2</v>
      </c>
      <c r="D20" s="400">
        <f t="shared" si="3"/>
        <v>-1.8756862690591736E-2</v>
      </c>
      <c r="E20" s="400">
        <f t="shared" si="3"/>
        <v>-1.6369795908731444E-2</v>
      </c>
      <c r="F20" s="400">
        <f t="shared" si="3"/>
        <v>-1.4779755718815069E-2</v>
      </c>
      <c r="G20" s="400">
        <f t="shared" si="3"/>
        <v>-1.2991695351686872E-2</v>
      </c>
      <c r="H20" s="400">
        <f t="shared" si="3"/>
        <v>-1.169661368348307E-2</v>
      </c>
      <c r="I20" s="400">
        <f t="shared" si="4"/>
        <v>-1.4918944670661637E-2</v>
      </c>
      <c r="J20" s="164"/>
    </row>
    <row r="21" spans="1:10" x14ac:dyDescent="0.2">
      <c r="A21" s="361" t="s">
        <v>223</v>
      </c>
      <c r="B21" s="363">
        <f>C8/B8-1</f>
        <v>-1.0771221325468372E-2</v>
      </c>
      <c r="C21" s="402">
        <f t="shared" si="3"/>
        <v>-2.0186578678757061E-2</v>
      </c>
      <c r="D21" s="402">
        <f t="shared" ref="D21:F23" si="5">E8/D8-1</f>
        <v>-1.6699534360872792E-2</v>
      </c>
      <c r="E21" s="402">
        <f t="shared" si="5"/>
        <v>-1.4263082294215135E-2</v>
      </c>
      <c r="F21" s="402">
        <f t="shared" si="5"/>
        <v>-1.2644844582637593E-2</v>
      </c>
      <c r="G21" s="402">
        <f t="shared" ref="G21:H23" si="6">H8/G8-1</f>
        <v>-1.0880324030124622E-2</v>
      </c>
      <c r="H21" s="402">
        <f t="shared" si="6"/>
        <v>-1.0178462199950333E-2</v>
      </c>
      <c r="I21" s="400">
        <f t="shared" si="4"/>
        <v>-1.2933249493560095E-2</v>
      </c>
      <c r="J21" s="28"/>
    </row>
    <row r="22" spans="1:10" x14ac:dyDescent="0.2">
      <c r="A22" s="361" t="s">
        <v>224</v>
      </c>
      <c r="B22" s="363">
        <f>C9/B9-1</f>
        <v>-9.3968095712861466E-2</v>
      </c>
      <c r="C22" s="402">
        <f t="shared" si="3"/>
        <v>-0.10393397524071524</v>
      </c>
      <c r="D22" s="402">
        <f t="shared" si="5"/>
        <v>-7.1042613287486178E-2</v>
      </c>
      <c r="E22" s="402">
        <f t="shared" si="5"/>
        <v>-7.2708044153612317E-2</v>
      </c>
      <c r="F22" s="402">
        <f t="shared" si="5"/>
        <v>-7.4916244921234609E-2</v>
      </c>
      <c r="G22" s="402">
        <f t="shared" si="6"/>
        <v>-7.6128833410386787E-2</v>
      </c>
      <c r="H22" s="402">
        <f t="shared" si="6"/>
        <v>-5.99666388657214E-2</v>
      </c>
      <c r="I22" s="400">
        <f t="shared" si="4"/>
        <v>-7.0952474927688261E-2</v>
      </c>
      <c r="J22" s="28"/>
    </row>
    <row r="23" spans="1:10" x14ac:dyDescent="0.2">
      <c r="A23" s="361" t="s">
        <v>225</v>
      </c>
      <c r="B23" s="363">
        <f>C10/B10-1</f>
        <v>-5.1355206847360946E-2</v>
      </c>
      <c r="C23" s="402">
        <f t="shared" si="3"/>
        <v>-1.1278195488721776E-2</v>
      </c>
      <c r="D23" s="402">
        <f t="shared" si="5"/>
        <v>-1.7870722433460107E-2</v>
      </c>
      <c r="E23" s="402">
        <f t="shared" si="5"/>
        <v>-1.7421602787456414E-2</v>
      </c>
      <c r="F23" s="402">
        <f t="shared" si="5"/>
        <v>-1.891252955082745E-2</v>
      </c>
      <c r="G23" s="402">
        <f t="shared" si="6"/>
        <v>-1.8875502008032119E-2</v>
      </c>
      <c r="H23" s="402">
        <f t="shared" si="6"/>
        <v>-1.7601309864920145E-2</v>
      </c>
      <c r="I23" s="400">
        <f t="shared" si="4"/>
        <v>-1.8136333328939248E-2</v>
      </c>
      <c r="J23" s="28"/>
    </row>
    <row r="25" spans="1:10" x14ac:dyDescent="0.2">
      <c r="C25" s="171"/>
    </row>
    <row r="26" spans="1:10" x14ac:dyDescent="0.2">
      <c r="C26" s="171"/>
    </row>
    <row r="27" spans="1:10" x14ac:dyDescent="0.2">
      <c r="C27" s="171"/>
    </row>
    <row r="28" spans="1:10" x14ac:dyDescent="0.2">
      <c r="C28" s="171"/>
    </row>
    <row r="29" spans="1:10" x14ac:dyDescent="0.2">
      <c r="C29" s="171"/>
    </row>
    <row r="30" spans="1:10" x14ac:dyDescent="0.2">
      <c r="C30" s="171"/>
    </row>
    <row r="31" spans="1:10" x14ac:dyDescent="0.2">
      <c r="C31" s="171"/>
    </row>
    <row r="32" spans="1:10" x14ac:dyDescent="0.2">
      <c r="C32" s="171"/>
    </row>
    <row r="33" spans="3:3" x14ac:dyDescent="0.2">
      <c r="C33" s="171"/>
    </row>
    <row r="34" spans="3:3" hidden="1" x14ac:dyDescent="0.2">
      <c r="C34" s="171"/>
    </row>
    <row r="35" spans="3:3" x14ac:dyDescent="0.2">
      <c r="C35" s="171"/>
    </row>
    <row r="36" spans="3:3" x14ac:dyDescent="0.2">
      <c r="C36" s="171"/>
    </row>
    <row r="37" spans="3:3" x14ac:dyDescent="0.2">
      <c r="C37" s="171"/>
    </row>
    <row r="38" spans="3:3" x14ac:dyDescent="0.2">
      <c r="C38" s="171"/>
    </row>
    <row r="39" spans="3:3" x14ac:dyDescent="0.2">
      <c r="C39" s="171"/>
    </row>
    <row r="40" spans="3:3" x14ac:dyDescent="0.2">
      <c r="C40" s="171"/>
    </row>
    <row r="41" spans="3:3" x14ac:dyDescent="0.2">
      <c r="C41" s="171"/>
    </row>
    <row r="42" spans="3:3" x14ac:dyDescent="0.2">
      <c r="C42" s="171"/>
    </row>
    <row r="43" spans="3:3" x14ac:dyDescent="0.2">
      <c r="C43" s="171"/>
    </row>
    <row r="44" spans="3:3" x14ac:dyDescent="0.2">
      <c r="C44" s="171"/>
    </row>
  </sheetData>
  <mergeCells count="4">
    <mergeCell ref="A13:A14"/>
    <mergeCell ref="B13:B14"/>
    <mergeCell ref="C13:H13"/>
    <mergeCell ref="I13:I14"/>
  </mergeCells>
  <phoneticPr fontId="4" type="noConversion"/>
  <pageMargins left="0.78740157499999996" right="0.78740157499999996" top="0.984251969" bottom="0.984251969" header="0.4921259845" footer="0.4921259845"/>
  <pageSetup paperSize="9" orientation="landscape" horizontalDpi="4294967295" verticalDpi="4294967295"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R87"/>
  <sheetViews>
    <sheetView zoomScale="90" zoomScaleNormal="90" workbookViewId="0"/>
  </sheetViews>
  <sheetFormatPr baseColWidth="10" defaultRowHeight="12.75" x14ac:dyDescent="0.2"/>
  <cols>
    <col min="2" max="2" width="34.28515625" customWidth="1"/>
    <col min="3" max="3" width="12.5703125" bestFit="1" customWidth="1"/>
    <col min="4" max="9" width="12.42578125" bestFit="1" customWidth="1"/>
    <col min="10" max="10" width="11.42578125" style="126"/>
    <col min="11" max="11" width="27.28515625" bestFit="1" customWidth="1"/>
  </cols>
  <sheetData>
    <row r="1" spans="1:18" x14ac:dyDescent="0.2">
      <c r="A1" s="256" t="s">
        <v>34</v>
      </c>
    </row>
    <row r="3" spans="1:18" ht="14.25" x14ac:dyDescent="0.2">
      <c r="A3" s="468" t="s">
        <v>0</v>
      </c>
      <c r="B3" s="469"/>
      <c r="C3" s="221" t="s">
        <v>32</v>
      </c>
      <c r="D3" s="221" t="s">
        <v>32</v>
      </c>
      <c r="E3" s="470" t="s">
        <v>2</v>
      </c>
      <c r="F3" s="471"/>
      <c r="G3" s="471"/>
      <c r="H3" s="471"/>
      <c r="I3" s="472"/>
      <c r="K3" s="84"/>
      <c r="L3" s="367" t="s">
        <v>32</v>
      </c>
      <c r="M3" s="486" t="s">
        <v>2</v>
      </c>
      <c r="N3" s="486"/>
      <c r="O3" s="486"/>
      <c r="P3" s="486"/>
      <c r="Q3" s="486"/>
    </row>
    <row r="4" spans="1:18" ht="14.25" x14ac:dyDescent="0.2">
      <c r="A4" s="222"/>
      <c r="B4" s="223" t="s">
        <v>3</v>
      </c>
      <c r="C4" s="224">
        <v>2023</v>
      </c>
      <c r="D4" s="224">
        <f>C4+1</f>
        <v>2024</v>
      </c>
      <c r="E4" s="224" t="s">
        <v>239</v>
      </c>
      <c r="F4" s="224" t="s">
        <v>242</v>
      </c>
      <c r="G4" s="225" t="s">
        <v>248</v>
      </c>
      <c r="H4" s="225" t="s">
        <v>260</v>
      </c>
      <c r="I4" s="225" t="s">
        <v>294</v>
      </c>
      <c r="K4" s="84"/>
      <c r="L4" s="367">
        <f t="shared" ref="L4:Q4" si="0">D4</f>
        <v>2024</v>
      </c>
      <c r="M4" s="367" t="str">
        <f t="shared" si="0"/>
        <v>2025(p)</v>
      </c>
      <c r="N4" s="398" t="str">
        <f t="shared" si="0"/>
        <v>2026(p)</v>
      </c>
      <c r="O4" s="398" t="str">
        <f t="shared" si="0"/>
        <v>2027(p)</v>
      </c>
      <c r="P4" s="398" t="str">
        <f t="shared" si="0"/>
        <v>2028(p)</v>
      </c>
      <c r="Q4" s="398" t="str">
        <f t="shared" si="0"/>
        <v>2029(p)</v>
      </c>
    </row>
    <row r="5" spans="1:18" x14ac:dyDescent="0.2">
      <c r="A5" s="6"/>
      <c r="B5" s="122" t="s">
        <v>110</v>
      </c>
      <c r="C5" s="313">
        <f>[9]Maladie!$H$6</f>
        <v>7077.4359834700008</v>
      </c>
      <c r="D5" s="313">
        <f>[9]Maladie!$I$6</f>
        <v>6633.8170749399997</v>
      </c>
      <c r="E5" s="313">
        <f>[9]Maladie!$R$6</f>
        <v>6886.0055551383994</v>
      </c>
      <c r="F5" s="313">
        <f>[9]Maladie!$W$6</f>
        <v>6966.3935310310226</v>
      </c>
      <c r="G5" s="313">
        <f>[9]Maladie!$AB$6</f>
        <v>7091.0649131658529</v>
      </c>
      <c r="H5" s="313">
        <f>[9]Maladie!$AG$6</f>
        <v>7231.1087397095289</v>
      </c>
      <c r="I5" s="313">
        <f>[9]Maladie!$AL$6</f>
        <v>7412.3040485252504</v>
      </c>
      <c r="K5" s="371" t="s">
        <v>273</v>
      </c>
      <c r="L5" s="373">
        <f t="shared" ref="L5:Q5" si="1">D13-D5</f>
        <v>0</v>
      </c>
      <c r="M5" s="373">
        <f t="shared" si="1"/>
        <v>0</v>
      </c>
      <c r="N5" s="373">
        <f t="shared" si="1"/>
        <v>0</v>
      </c>
      <c r="O5" s="373">
        <f t="shared" si="1"/>
        <v>0</v>
      </c>
      <c r="P5" s="373">
        <f t="shared" si="1"/>
        <v>0</v>
      </c>
      <c r="Q5" s="373">
        <f t="shared" si="1"/>
        <v>0</v>
      </c>
    </row>
    <row r="6" spans="1:18" x14ac:dyDescent="0.2">
      <c r="A6" s="11"/>
      <c r="B6" s="12" t="s">
        <v>7</v>
      </c>
      <c r="C6" s="416">
        <f>[9]AT!$H$6</f>
        <v>477.64435893999996</v>
      </c>
      <c r="D6" s="416">
        <f>[9]AT!$I$6</f>
        <v>533.48982902</v>
      </c>
      <c r="E6" s="416">
        <f>[9]AT!$R$6</f>
        <v>472.52325541995708</v>
      </c>
      <c r="F6" s="416">
        <f>[9]AT!$W$6</f>
        <v>490.18268378469963</v>
      </c>
      <c r="G6" s="416">
        <f>[9]AT!$AB$6</f>
        <v>472.95666853210525</v>
      </c>
      <c r="H6" s="416">
        <f>[9]AT!$AG$6</f>
        <v>482.07277940794017</v>
      </c>
      <c r="I6" s="416">
        <f>[9]AT!$AL$6</f>
        <v>492.30424594839263</v>
      </c>
      <c r="K6" s="123" t="s">
        <v>276</v>
      </c>
      <c r="L6" s="368">
        <f t="shared" ref="L6:Q8" si="2">D6-D14</f>
        <v>50.842447229999948</v>
      </c>
      <c r="M6" s="368">
        <f t="shared" si="2"/>
        <v>10.824433311191967</v>
      </c>
      <c r="N6" s="368">
        <f t="shared" si="2"/>
        <v>42.07464515705999</v>
      </c>
      <c r="O6" s="368">
        <f t="shared" si="2"/>
        <v>38.19749999595382</v>
      </c>
      <c r="P6" s="368">
        <f t="shared" si="2"/>
        <v>54.011723764966348</v>
      </c>
      <c r="Q6" s="368">
        <f t="shared" si="2"/>
        <v>72.461099247808477</v>
      </c>
    </row>
    <row r="7" spans="1:18" x14ac:dyDescent="0.2">
      <c r="A7" s="9"/>
      <c r="B7" s="10" t="s">
        <v>6</v>
      </c>
      <c r="C7" s="417">
        <f>[9]Famille!$H$6</f>
        <v>690.39751589000002</v>
      </c>
      <c r="D7" s="417">
        <f>[9]Famille!$I$6</f>
        <v>577.71216615999992</v>
      </c>
      <c r="E7" s="417">
        <f>[9]Famille!$R$6</f>
        <v>551.34385770138761</v>
      </c>
      <c r="F7" s="417">
        <f>[9]Famille!$W$6</f>
        <v>550.33336627490473</v>
      </c>
      <c r="G7" s="417">
        <f>[9]Famille!$AB$6</f>
        <v>550.93357762611015</v>
      </c>
      <c r="H7" s="417">
        <f>[9]Famille!$AG$6</f>
        <v>556.35266952423785</v>
      </c>
      <c r="I7" s="417">
        <f>[9]Famille!$AL$6</f>
        <v>562.92018403592886</v>
      </c>
      <c r="K7" s="371" t="s">
        <v>274</v>
      </c>
      <c r="L7" s="372">
        <f t="shared" si="2"/>
        <v>0</v>
      </c>
      <c r="M7" s="372">
        <f t="shared" si="2"/>
        <v>0</v>
      </c>
      <c r="N7" s="372">
        <f t="shared" si="2"/>
        <v>0</v>
      </c>
      <c r="O7" s="372">
        <f t="shared" si="2"/>
        <v>0</v>
      </c>
      <c r="P7" s="372">
        <f t="shared" si="2"/>
        <v>0</v>
      </c>
      <c r="Q7" s="372">
        <f t="shared" si="2"/>
        <v>0</v>
      </c>
    </row>
    <row r="8" spans="1:18" x14ac:dyDescent="0.2">
      <c r="A8" s="9"/>
      <c r="B8" s="10" t="s">
        <v>5</v>
      </c>
      <c r="C8" s="417">
        <f>[9]Vieillesse!$H$6</f>
        <v>7091.91930813</v>
      </c>
      <c r="D8" s="417">
        <f>[9]Vieillesse!$I$6</f>
        <v>7242.5508439799987</v>
      </c>
      <c r="E8" s="417">
        <f>[9]Vieillesse!$R$6</f>
        <v>7153.9728010980798</v>
      </c>
      <c r="F8" s="417">
        <f>[9]Vieillesse!$W$6</f>
        <v>6918.3618626946691</v>
      </c>
      <c r="G8" s="417">
        <f>[9]Vieillesse!$AB$6</f>
        <v>6795.1318255429524</v>
      </c>
      <c r="H8" s="417">
        <f>[9]Vieillesse!$AG$6</f>
        <v>6718.645563990488</v>
      </c>
      <c r="I8" s="417">
        <f>[9]Vieillesse!$AL$6</f>
        <v>6636.0108242309352</v>
      </c>
      <c r="K8" s="123" t="s">
        <v>275</v>
      </c>
      <c r="L8" s="369">
        <f t="shared" si="2"/>
        <v>-113.49985957000081</v>
      </c>
      <c r="M8" s="369">
        <f t="shared" si="2"/>
        <v>-245.49622282642213</v>
      </c>
      <c r="N8" s="369">
        <f t="shared" si="2"/>
        <v>-371.68202261310671</v>
      </c>
      <c r="O8" s="369">
        <f t="shared" si="2"/>
        <v>-241.66001957250683</v>
      </c>
      <c r="P8" s="369">
        <f t="shared" si="2"/>
        <v>-267.8895786157691</v>
      </c>
      <c r="Q8" s="369">
        <f t="shared" si="2"/>
        <v>-344.28362374419885</v>
      </c>
    </row>
    <row r="9" spans="1:18" ht="14.25" x14ac:dyDescent="0.2">
      <c r="A9" s="17" t="s">
        <v>29</v>
      </c>
      <c r="B9" s="18"/>
      <c r="C9" s="51">
        <f>SUM(C5:C8)</f>
        <v>15337.397166430001</v>
      </c>
      <c r="D9" s="51">
        <f t="shared" ref="D9:I9" si="3">SUM(D5:D8)</f>
        <v>14987.569914099997</v>
      </c>
      <c r="E9" s="51">
        <f t="shared" si="3"/>
        <v>15063.845469357824</v>
      </c>
      <c r="F9" s="51">
        <f t="shared" si="3"/>
        <v>14925.271443785296</v>
      </c>
      <c r="G9" s="51">
        <f t="shared" si="3"/>
        <v>14910.086984867021</v>
      </c>
      <c r="H9" s="51">
        <f t="shared" si="3"/>
        <v>14988.179752632193</v>
      </c>
      <c r="I9" s="51">
        <f t="shared" si="3"/>
        <v>15103.539302740508</v>
      </c>
      <c r="K9" s="123" t="s">
        <v>277</v>
      </c>
      <c r="L9" s="369">
        <f t="shared" ref="L9:Q9" si="4">D18-D10</f>
        <v>37.433530980000569</v>
      </c>
      <c r="M9" s="369">
        <f t="shared" si="4"/>
        <v>0.26698371964130274</v>
      </c>
      <c r="N9" s="369">
        <f t="shared" si="4"/>
        <v>104.64024699386141</v>
      </c>
      <c r="O9" s="369">
        <f t="shared" si="4"/>
        <v>92.581472165468313</v>
      </c>
      <c r="P9" s="369">
        <f t="shared" si="4"/>
        <v>69.38419386020405</v>
      </c>
      <c r="Q9" s="369">
        <f t="shared" si="4"/>
        <v>59.02759619381186</v>
      </c>
    </row>
    <row r="10" spans="1:18" x14ac:dyDescent="0.2">
      <c r="A10" s="21"/>
      <c r="B10" s="14" t="s">
        <v>8</v>
      </c>
      <c r="C10" s="315">
        <f>[9]RCO!$H$6</f>
        <v>1201.4819880700002</v>
      </c>
      <c r="D10" s="315">
        <f>[9]RCO!$I$6</f>
        <v>1287.7412099799997</v>
      </c>
      <c r="E10" s="315">
        <f>[9]RCO!$R$6</f>
        <v>1370.8283026333506</v>
      </c>
      <c r="F10" s="315">
        <f>[9]RCO!$W$6</f>
        <v>1395.9526236690019</v>
      </c>
      <c r="G10" s="315">
        <f>[9]RCO!$AB$6</f>
        <v>1382.8616109253296</v>
      </c>
      <c r="H10" s="315">
        <f>[9]RCO!$AG$6</f>
        <v>1376.3491121168545</v>
      </c>
      <c r="I10" s="315">
        <f>[9]RCO!$AL$6</f>
        <v>1375.5967576042376</v>
      </c>
      <c r="K10" s="123" t="s">
        <v>278</v>
      </c>
      <c r="L10" s="369">
        <f t="shared" ref="L10:Q10" si="5">D11-D19</f>
        <v>1.2191443299999634</v>
      </c>
      <c r="M10" s="369">
        <f t="shared" si="5"/>
        <v>0.20988537143738029</v>
      </c>
      <c r="N10" s="369">
        <f t="shared" si="5"/>
        <v>-0.17434203106495261</v>
      </c>
      <c r="O10" s="369">
        <f t="shared" si="5"/>
        <v>0.83178716363573812</v>
      </c>
      <c r="P10" s="369">
        <f t="shared" si="5"/>
        <v>2.1968099096181248</v>
      </c>
      <c r="Q10" s="369">
        <f t="shared" si="5"/>
        <v>3.8379531764921779</v>
      </c>
    </row>
    <row r="11" spans="1:18" x14ac:dyDescent="0.2">
      <c r="A11" s="21"/>
      <c r="B11" s="121" t="s">
        <v>108</v>
      </c>
      <c r="C11" s="315">
        <f>'[9]IJ AMEXA'!$G$6</f>
        <v>101.76224481000001</v>
      </c>
      <c r="D11" s="315">
        <f>'[9]IJ AMEXA'!$H$6</f>
        <v>107.29714231999999</v>
      </c>
      <c r="E11" s="315">
        <f>'[9]IJ AMEXA'!$Q$6</f>
        <v>112.00374202444348</v>
      </c>
      <c r="F11" s="315">
        <f>'[9]IJ AMEXA'!$V$6</f>
        <v>111.8474176395287</v>
      </c>
      <c r="G11" s="315">
        <f>'[9]IJ AMEXA'!$AA$6</f>
        <v>111.51446933297646</v>
      </c>
      <c r="H11" s="315">
        <f>'[9]IJ AMEXA'!$AF$6</f>
        <v>111.73944297084589</v>
      </c>
      <c r="I11" s="315">
        <f>'[9]IJ AMEXA'!$AK$6</f>
        <v>112.36355481362314</v>
      </c>
      <c r="K11" s="31"/>
      <c r="L11" s="370">
        <f t="shared" ref="L11:Q11" si="6">SUM(L5:L10)</f>
        <v>-24.004737030000328</v>
      </c>
      <c r="M11" s="370">
        <f t="shared" si="6"/>
        <v>-234.19492042415146</v>
      </c>
      <c r="N11" s="370">
        <f t="shared" si="6"/>
        <v>-225.14147249325026</v>
      </c>
      <c r="O11" s="370">
        <f t="shared" si="6"/>
        <v>-110.04926024744896</v>
      </c>
      <c r="P11" s="370">
        <f t="shared" si="6"/>
        <v>-142.29685108098056</v>
      </c>
      <c r="Q11" s="370">
        <f t="shared" si="6"/>
        <v>-208.95697512608632</v>
      </c>
    </row>
    <row r="12" spans="1:18" ht="15" x14ac:dyDescent="0.2">
      <c r="A12" s="23" t="s">
        <v>109</v>
      </c>
      <c r="B12" s="24"/>
      <c r="C12" s="172">
        <f t="shared" ref="C12:I12" si="7">C9+C10+C11</f>
        <v>16640.641399310003</v>
      </c>
      <c r="D12" s="172">
        <f>D9+D10+D11</f>
        <v>16382.608266399997</v>
      </c>
      <c r="E12" s="172">
        <f t="shared" si="7"/>
        <v>16546.677514015621</v>
      </c>
      <c r="F12" s="172">
        <f t="shared" si="7"/>
        <v>16433.071485093828</v>
      </c>
      <c r="G12" s="172">
        <f t="shared" si="7"/>
        <v>16404.463065125325</v>
      </c>
      <c r="H12" s="172">
        <f t="shared" si="7"/>
        <v>16476.268307719896</v>
      </c>
      <c r="I12" s="172">
        <f t="shared" si="7"/>
        <v>16591.499615158369</v>
      </c>
    </row>
    <row r="13" spans="1:18" ht="14.25" x14ac:dyDescent="0.2">
      <c r="A13" s="6"/>
      <c r="B13" s="173" t="s">
        <v>114</v>
      </c>
      <c r="C13" s="313">
        <f>[9]Maladie!$H$151</f>
        <v>7077.4359134700007</v>
      </c>
      <c r="D13" s="313">
        <f>[9]Maladie!$I$151</f>
        <v>6633.8170749399997</v>
      </c>
      <c r="E13" s="313">
        <f>[9]Maladie!$R$151</f>
        <v>6886.0055551383984</v>
      </c>
      <c r="F13" s="313">
        <f>[9]Maladie!$W$151</f>
        <v>6966.3935310310217</v>
      </c>
      <c r="G13" s="313">
        <f>[9]Maladie!$AB$151</f>
        <v>7091.0649131658529</v>
      </c>
      <c r="H13" s="313">
        <f>[9]Maladie!$AG$151</f>
        <v>7231.1087397095289</v>
      </c>
      <c r="I13" s="313">
        <f>[9]Maladie!$AL$151</f>
        <v>7412.3040485252495</v>
      </c>
      <c r="L13" s="480" t="s">
        <v>32</v>
      </c>
      <c r="M13" s="481"/>
      <c r="N13" s="480" t="s">
        <v>2</v>
      </c>
      <c r="O13" s="482"/>
      <c r="P13" s="482"/>
      <c r="Q13" s="482"/>
      <c r="R13" s="481"/>
    </row>
    <row r="14" spans="1:18" ht="14.25" x14ac:dyDescent="0.2">
      <c r="A14" s="9"/>
      <c r="B14" s="10" t="s">
        <v>13</v>
      </c>
      <c r="C14" s="417">
        <f>[9]AT!$H$92</f>
        <v>427.02981453999996</v>
      </c>
      <c r="D14" s="417">
        <f>[9]AT!$I$92</f>
        <v>482.64738179000005</v>
      </c>
      <c r="E14" s="417">
        <f>[9]AT!$R$92</f>
        <v>461.69882210876511</v>
      </c>
      <c r="F14" s="417">
        <f>[9]AT!$W$92</f>
        <v>448.10803862763964</v>
      </c>
      <c r="G14" s="417">
        <f>[9]AT!$AB$92</f>
        <v>434.75916853615144</v>
      </c>
      <c r="H14" s="417">
        <f>[9]AT!$AG$92</f>
        <v>428.06105564297383</v>
      </c>
      <c r="I14" s="417">
        <f>[9]AT!$AL$92</f>
        <v>419.84314670058416</v>
      </c>
      <c r="K14" s="374"/>
      <c r="L14" s="375">
        <f t="shared" ref="L14:R14" si="8">C4</f>
        <v>2023</v>
      </c>
      <c r="M14" s="375">
        <f t="shared" si="8"/>
        <v>2024</v>
      </c>
      <c r="N14" s="375" t="str">
        <f t="shared" si="8"/>
        <v>2025(p)</v>
      </c>
      <c r="O14" s="375" t="str">
        <f t="shared" si="8"/>
        <v>2026(p)</v>
      </c>
      <c r="P14" s="375" t="str">
        <f t="shared" si="8"/>
        <v>2027(p)</v>
      </c>
      <c r="Q14" s="375" t="str">
        <f t="shared" si="8"/>
        <v>2028(p)</v>
      </c>
      <c r="R14" s="375" t="str">
        <f t="shared" si="8"/>
        <v>2029(p)</v>
      </c>
    </row>
    <row r="15" spans="1:18" x14ac:dyDescent="0.2">
      <c r="A15" s="9"/>
      <c r="B15" s="174" t="s">
        <v>12</v>
      </c>
      <c r="C15" s="418">
        <f>[9]Famille!$H$93</f>
        <v>690.39751589000002</v>
      </c>
      <c r="D15" s="418">
        <f>[9]Famille!$I$93</f>
        <v>577.71216616000004</v>
      </c>
      <c r="E15" s="418">
        <f>[9]Famille!$R$93</f>
        <v>551.34385770138761</v>
      </c>
      <c r="F15" s="418">
        <f>[9]Famille!$W$93</f>
        <v>550.33336627490462</v>
      </c>
      <c r="G15" s="418">
        <f>[9]Famille!$AB$93</f>
        <v>550.93357762611015</v>
      </c>
      <c r="H15" s="418">
        <f>[9]Famille!$AG$93</f>
        <v>556.35266952423785</v>
      </c>
      <c r="I15" s="418">
        <f>[9]Famille!$AL$93</f>
        <v>562.92018403592886</v>
      </c>
      <c r="K15" s="376" t="s">
        <v>279</v>
      </c>
      <c r="L15" s="430">
        <f>[9]Maladie!$H$213</f>
        <v>3963.1403612499998</v>
      </c>
      <c r="M15" s="430">
        <f>[9]Maladie!$I$213</f>
        <v>3501.7900372899999</v>
      </c>
      <c r="N15" s="430">
        <f>[9]Maladie!$R$213</f>
        <v>3327.3224406655472</v>
      </c>
      <c r="O15" s="430">
        <f>[9]Maladie!$W$213</f>
        <v>3487.3685528571959</v>
      </c>
      <c r="P15" s="430">
        <f>[9]Maladie!$AB$213</f>
        <v>3607.4594999535539</v>
      </c>
      <c r="Q15" s="430">
        <f>[9]Maladie!$AG$213</f>
        <v>3732.1898331343082</v>
      </c>
      <c r="R15" s="430">
        <f>[9]Maladie!$AL$213</f>
        <v>3846.2824602273381</v>
      </c>
    </row>
    <row r="16" spans="1:18" x14ac:dyDescent="0.2">
      <c r="A16" s="9"/>
      <c r="B16" s="10" t="s">
        <v>11</v>
      </c>
      <c r="C16" s="418">
        <f>[9]Vieillesse!$H$101</f>
        <v>7283.4598962299997</v>
      </c>
      <c r="D16" s="418">
        <f>[9]Vieillesse!$I$101</f>
        <v>7356.0507035499995</v>
      </c>
      <c r="E16" s="418">
        <f>[9]Vieillesse!$R$101</f>
        <v>7399.4690239245019</v>
      </c>
      <c r="F16" s="418">
        <f>[9]Vieillesse!$W$101</f>
        <v>7290.0438853077758</v>
      </c>
      <c r="G16" s="418">
        <f>[9]Vieillesse!$AB$101</f>
        <v>7036.7918451154592</v>
      </c>
      <c r="H16" s="418">
        <f>[9]Vieillesse!$AG$101</f>
        <v>6986.5351426062571</v>
      </c>
      <c r="I16" s="418">
        <f>[9]Vieillesse!$AL$101</f>
        <v>6980.2944479751341</v>
      </c>
      <c r="K16" s="376" t="s">
        <v>101</v>
      </c>
      <c r="L16" s="415" t="s">
        <v>236</v>
      </c>
      <c r="M16" s="415" t="s">
        <v>236</v>
      </c>
      <c r="N16" s="415" t="s">
        <v>236</v>
      </c>
      <c r="O16" s="415" t="s">
        <v>236</v>
      </c>
      <c r="P16" s="415" t="s">
        <v>236</v>
      </c>
      <c r="Q16" s="415" t="s">
        <v>236</v>
      </c>
      <c r="R16" s="415" t="s">
        <v>236</v>
      </c>
    </row>
    <row r="17" spans="1:18" ht="14.25" x14ac:dyDescent="0.2">
      <c r="A17" s="17" t="s">
        <v>15</v>
      </c>
      <c r="B17" s="18"/>
      <c r="C17" s="46">
        <f>SUM(C13:C16)</f>
        <v>15478.32314013</v>
      </c>
      <c r="D17" s="46">
        <f t="shared" ref="D17:I17" si="9">SUM(D13:D16)</f>
        <v>15050.227326439999</v>
      </c>
      <c r="E17" s="46">
        <f t="shared" si="9"/>
        <v>15298.517258873053</v>
      </c>
      <c r="F17" s="46">
        <f t="shared" si="9"/>
        <v>15254.878821241342</v>
      </c>
      <c r="G17" s="46">
        <f t="shared" si="9"/>
        <v>15113.549504443574</v>
      </c>
      <c r="H17" s="46">
        <f t="shared" si="9"/>
        <v>15202.057607482997</v>
      </c>
      <c r="I17" s="51">
        <f t="shared" si="9"/>
        <v>15375.361827236895</v>
      </c>
      <c r="K17" s="376" t="s">
        <v>280</v>
      </c>
      <c r="L17" s="430">
        <f>[9]Famille!$H$123</f>
        <v>426.29611506999998</v>
      </c>
      <c r="M17" s="430">
        <f>[9]Famille!$I$123</f>
        <v>331.27276660000001</v>
      </c>
      <c r="N17" s="430">
        <f>[9]Famille!$R$123</f>
        <v>368.13502118342882</v>
      </c>
      <c r="O17" s="430">
        <f>[9]Famille!$W$123</f>
        <v>402.65422940709647</v>
      </c>
      <c r="P17" s="430">
        <f>[9]Famille!$AB$123</f>
        <v>432.52090290334553</v>
      </c>
      <c r="Q17" s="430">
        <f>[9]Famille!$AG$123</f>
        <v>453.73372537527774</v>
      </c>
      <c r="R17" s="430">
        <f>[9]Famille!$AL$123</f>
        <v>467.43486000076058</v>
      </c>
    </row>
    <row r="18" spans="1:18" x14ac:dyDescent="0.2">
      <c r="A18" s="11"/>
      <c r="B18" s="12" t="s">
        <v>14</v>
      </c>
      <c r="C18" s="315">
        <f>[9]RCO!$H$60</f>
        <v>1222.1407849899999</v>
      </c>
      <c r="D18" s="315">
        <f>[9]RCO!$I$60</f>
        <v>1325.1747409600002</v>
      </c>
      <c r="E18" s="315">
        <f>[9]RCO!$R$60</f>
        <v>1371.0952863529919</v>
      </c>
      <c r="F18" s="315">
        <f>[9]RCO!$W$60</f>
        <v>1500.5928706628633</v>
      </c>
      <c r="G18" s="315">
        <f>[9]RCO!$AB$60</f>
        <v>1475.4430830907979</v>
      </c>
      <c r="H18" s="315">
        <f>[9]RCO!$AG$60</f>
        <v>1445.7333059770585</v>
      </c>
      <c r="I18" s="315">
        <f>[9]RCO!$AL$60</f>
        <v>1434.6243537980495</v>
      </c>
      <c r="K18" s="376" t="s">
        <v>283</v>
      </c>
      <c r="L18" s="415" t="s">
        <v>236</v>
      </c>
      <c r="M18" s="415" t="s">
        <v>236</v>
      </c>
      <c r="N18" s="415" t="s">
        <v>236</v>
      </c>
      <c r="O18" s="415" t="s">
        <v>236</v>
      </c>
      <c r="P18" s="415" t="s">
        <v>236</v>
      </c>
      <c r="Q18" s="415" t="s">
        <v>236</v>
      </c>
      <c r="R18" s="415" t="s">
        <v>236</v>
      </c>
    </row>
    <row r="19" spans="1:18" x14ac:dyDescent="0.2">
      <c r="A19" s="21"/>
      <c r="B19" s="121" t="s">
        <v>111</v>
      </c>
      <c r="C19" s="315">
        <f>'[9]IJ AMEXA'!$G$56</f>
        <v>97.221745869999992</v>
      </c>
      <c r="D19" s="315">
        <f>'[9]IJ AMEXA'!$H$56</f>
        <v>106.07799799000003</v>
      </c>
      <c r="E19" s="315">
        <f>'[9]IJ AMEXA'!$Q$56</f>
        <v>111.7938566530061</v>
      </c>
      <c r="F19" s="315">
        <f>'[9]IJ AMEXA'!$V$56</f>
        <v>112.02175967059365</v>
      </c>
      <c r="G19" s="315">
        <f>'[9]IJ AMEXA'!$AA$56</f>
        <v>110.68268216934072</v>
      </c>
      <c r="H19" s="315">
        <f>'[9]IJ AMEXA'!$AF$56</f>
        <v>109.54263306122776</v>
      </c>
      <c r="I19" s="315">
        <f>'[9]IJ AMEXA'!$AK$56</f>
        <v>108.52560163713096</v>
      </c>
      <c r="K19" s="376" t="s">
        <v>282</v>
      </c>
      <c r="L19" s="415" t="s">
        <v>236</v>
      </c>
      <c r="M19" s="415" t="s">
        <v>236</v>
      </c>
      <c r="N19" s="415" t="s">
        <v>236</v>
      </c>
      <c r="O19" s="415" t="s">
        <v>236</v>
      </c>
      <c r="P19" s="415" t="s">
        <v>236</v>
      </c>
      <c r="Q19" s="415" t="s">
        <v>236</v>
      </c>
      <c r="R19" s="415" t="s">
        <v>236</v>
      </c>
    </row>
    <row r="20" spans="1:18" ht="15" x14ac:dyDescent="0.2">
      <c r="A20" s="23" t="s">
        <v>112</v>
      </c>
      <c r="B20" s="24"/>
      <c r="C20" s="47">
        <f>C17+C18+C19</f>
        <v>16797.685670989998</v>
      </c>
      <c r="D20" s="47">
        <f t="shared" ref="D20:I20" si="10">D17+D18+D19</f>
        <v>16481.480065389998</v>
      </c>
      <c r="E20" s="47">
        <f t="shared" si="10"/>
        <v>16781.406401879052</v>
      </c>
      <c r="F20" s="47">
        <f t="shared" si="10"/>
        <v>16867.493451574799</v>
      </c>
      <c r="G20" s="47">
        <f t="shared" si="10"/>
        <v>16699.675269703712</v>
      </c>
      <c r="H20" s="47">
        <f t="shared" si="10"/>
        <v>16757.333546521284</v>
      </c>
      <c r="I20" s="47">
        <f t="shared" si="10"/>
        <v>16918.511782672074</v>
      </c>
      <c r="K20" s="377" t="s">
        <v>284</v>
      </c>
      <c r="L20" s="415" t="s">
        <v>236</v>
      </c>
      <c r="M20" s="415" t="s">
        <v>236</v>
      </c>
      <c r="N20" s="415" t="s">
        <v>236</v>
      </c>
      <c r="O20" s="415" t="s">
        <v>236</v>
      </c>
      <c r="P20" s="415" t="s">
        <v>236</v>
      </c>
      <c r="Q20" s="415" t="s">
        <v>236</v>
      </c>
      <c r="R20" s="415" t="s">
        <v>236</v>
      </c>
    </row>
    <row r="21" spans="1:18" ht="15" x14ac:dyDescent="0.25">
      <c r="A21" s="473" t="s">
        <v>16</v>
      </c>
      <c r="B21" s="474"/>
      <c r="C21" s="172">
        <f>C17-C9</f>
        <v>140.9259736999993</v>
      </c>
      <c r="D21" s="172">
        <f t="shared" ref="D21:I21" si="11">D17-D9</f>
        <v>62.657412340002338</v>
      </c>
      <c r="E21" s="172">
        <f t="shared" si="11"/>
        <v>234.67178951522874</v>
      </c>
      <c r="F21" s="172">
        <f t="shared" si="11"/>
        <v>329.60737745604638</v>
      </c>
      <c r="G21" s="172">
        <f t="shared" si="11"/>
        <v>203.46251957655295</v>
      </c>
      <c r="H21" s="172">
        <f t="shared" si="11"/>
        <v>213.87785485080349</v>
      </c>
      <c r="I21" s="172">
        <f t="shared" si="11"/>
        <v>271.8225244963869</v>
      </c>
      <c r="K21" s="382" t="s">
        <v>281</v>
      </c>
      <c r="L21" s="383">
        <f t="shared" ref="L21:R21" si="12">SUM(L15:L20)</f>
        <v>4389.4364763200001</v>
      </c>
      <c r="M21" s="383">
        <f t="shared" si="12"/>
        <v>3833.0628038899999</v>
      </c>
      <c r="N21" s="383">
        <f t="shared" si="12"/>
        <v>3695.457461848976</v>
      </c>
      <c r="O21" s="383">
        <f t="shared" si="12"/>
        <v>3890.0227822642923</v>
      </c>
      <c r="P21" s="383">
        <f t="shared" si="12"/>
        <v>4039.9804028568992</v>
      </c>
      <c r="Q21" s="383">
        <f t="shared" si="12"/>
        <v>4185.9235585095857</v>
      </c>
      <c r="R21" s="383">
        <f t="shared" si="12"/>
        <v>4313.7173202280983</v>
      </c>
    </row>
    <row r="22" spans="1:18" ht="15" x14ac:dyDescent="0.25">
      <c r="A22" s="473" t="s">
        <v>113</v>
      </c>
      <c r="B22" s="474"/>
      <c r="C22" s="172">
        <f t="shared" ref="C22:I22" si="13">C20-C12</f>
        <v>157.04427167999529</v>
      </c>
      <c r="D22" s="172">
        <f t="shared" si="13"/>
        <v>98.87179899000148</v>
      </c>
      <c r="E22" s="172">
        <f t="shared" si="13"/>
        <v>234.72888786343174</v>
      </c>
      <c r="F22" s="172">
        <f t="shared" si="13"/>
        <v>434.42196648097161</v>
      </c>
      <c r="G22" s="172">
        <f t="shared" si="13"/>
        <v>295.21220457838717</v>
      </c>
      <c r="H22" s="172">
        <f t="shared" si="13"/>
        <v>281.06523880138775</v>
      </c>
      <c r="I22" s="47">
        <f t="shared" si="13"/>
        <v>327.01216751370521</v>
      </c>
      <c r="J22" s="127"/>
    </row>
    <row r="23" spans="1:18" ht="14.25" x14ac:dyDescent="0.2">
      <c r="L23" s="480" t="s">
        <v>32</v>
      </c>
      <c r="M23" s="481"/>
      <c r="N23" s="480" t="s">
        <v>285</v>
      </c>
      <c r="O23" s="482"/>
      <c r="P23" s="482"/>
      <c r="Q23" s="482"/>
      <c r="R23" s="481"/>
    </row>
    <row r="24" spans="1:18" ht="14.25" x14ac:dyDescent="0.2">
      <c r="J24"/>
      <c r="K24" s="374"/>
      <c r="L24" s="375">
        <f>L14</f>
        <v>2023</v>
      </c>
      <c r="M24" s="375">
        <f t="shared" ref="M24:R24" si="14">M14</f>
        <v>2024</v>
      </c>
      <c r="N24" s="375" t="str">
        <f t="shared" si="14"/>
        <v>2025(p)</v>
      </c>
      <c r="O24" s="375" t="str">
        <f t="shared" si="14"/>
        <v>2026(p)</v>
      </c>
      <c r="P24" s="375" t="str">
        <f t="shared" si="14"/>
        <v>2027(p)</v>
      </c>
      <c r="Q24" s="375" t="str">
        <f t="shared" si="14"/>
        <v>2028(p)</v>
      </c>
      <c r="R24" s="375" t="str">
        <f t="shared" si="14"/>
        <v>2029(p)</v>
      </c>
    </row>
    <row r="25" spans="1:18" x14ac:dyDescent="0.2">
      <c r="K25" s="376" t="s">
        <v>279</v>
      </c>
      <c r="L25" s="483"/>
      <c r="M25" s="379">
        <f t="shared" ref="M25:R25" si="15">M15/L15-1</f>
        <v>-0.11641029131112757</v>
      </c>
      <c r="N25" s="379">
        <f t="shared" si="15"/>
        <v>-4.9822403618313804E-2</v>
      </c>
      <c r="O25" s="379">
        <f t="shared" si="15"/>
        <v>4.8100571869925446E-2</v>
      </c>
      <c r="P25" s="379">
        <f t="shared" si="15"/>
        <v>3.4435978095279873E-2</v>
      </c>
      <c r="Q25" s="379">
        <f t="shared" si="15"/>
        <v>3.4575671101050531E-2</v>
      </c>
      <c r="R25" s="379">
        <f t="shared" si="15"/>
        <v>3.0569888508917176E-2</v>
      </c>
    </row>
    <row r="26" spans="1:18" ht="14.25" x14ac:dyDescent="0.2">
      <c r="A26" s="468" t="s">
        <v>0</v>
      </c>
      <c r="B26" s="469"/>
      <c r="C26" s="226" t="s">
        <v>32</v>
      </c>
      <c r="D26" s="476" t="s">
        <v>2</v>
      </c>
      <c r="E26" s="477"/>
      <c r="F26" s="477"/>
      <c r="G26" s="477"/>
      <c r="H26" s="478"/>
      <c r="K26" s="376" t="s">
        <v>101</v>
      </c>
      <c r="L26" s="484"/>
      <c r="M26" s="378" t="e">
        <f t="shared" ref="M26:R26" si="16">M16/L16-1</f>
        <v>#VALUE!</v>
      </c>
      <c r="N26" s="378" t="e">
        <f t="shared" si="16"/>
        <v>#VALUE!</v>
      </c>
      <c r="O26" s="378" t="e">
        <f t="shared" si="16"/>
        <v>#VALUE!</v>
      </c>
      <c r="P26" s="378" t="e">
        <f t="shared" si="16"/>
        <v>#VALUE!</v>
      </c>
      <c r="Q26" s="378" t="e">
        <f t="shared" si="16"/>
        <v>#VALUE!</v>
      </c>
      <c r="R26" s="378" t="e">
        <f t="shared" si="16"/>
        <v>#VALUE!</v>
      </c>
    </row>
    <row r="27" spans="1:18" ht="14.25" x14ac:dyDescent="0.2">
      <c r="A27" s="222"/>
      <c r="B27" s="227" t="s">
        <v>1</v>
      </c>
      <c r="C27" s="228" t="s">
        <v>222</v>
      </c>
      <c r="D27" s="228" t="s">
        <v>238</v>
      </c>
      <c r="E27" s="228" t="s">
        <v>241</v>
      </c>
      <c r="F27" s="228" t="s">
        <v>247</v>
      </c>
      <c r="G27" s="228" t="s">
        <v>259</v>
      </c>
      <c r="H27" s="228" t="s">
        <v>293</v>
      </c>
      <c r="K27" s="376" t="s">
        <v>280</v>
      </c>
      <c r="L27" s="484"/>
      <c r="M27" s="379">
        <f t="shared" ref="M27:R27" si="17">M17/L17-1</f>
        <v>-0.22290456119778779</v>
      </c>
      <c r="N27" s="379">
        <f t="shared" si="17"/>
        <v>0.11127463015376282</v>
      </c>
      <c r="O27" s="379">
        <f t="shared" si="17"/>
        <v>9.3767792351567403E-2</v>
      </c>
      <c r="P27" s="379">
        <f t="shared" si="17"/>
        <v>7.4174493436284905E-2</v>
      </c>
      <c r="Q27" s="379">
        <f t="shared" si="17"/>
        <v>4.9044618027796361E-2</v>
      </c>
      <c r="R27" s="379">
        <f t="shared" si="17"/>
        <v>3.0196421070862289E-2</v>
      </c>
    </row>
    <row r="28" spans="1:18" x14ac:dyDescent="0.2">
      <c r="A28" s="6"/>
      <c r="B28" s="7" t="str">
        <f>B5</f>
        <v>Charges maladie (hors IJ Amexa)</v>
      </c>
      <c r="C28" s="88">
        <f t="shared" ref="C28:H37" si="18">D5/C5-1</f>
        <v>-6.2680737708700418E-2</v>
      </c>
      <c r="D28" s="88">
        <f t="shared" si="18"/>
        <v>3.8015591528905768E-2</v>
      </c>
      <c r="E28" s="88">
        <f t="shared" si="18"/>
        <v>1.1674108486978696E-2</v>
      </c>
      <c r="F28" s="88">
        <f t="shared" si="18"/>
        <v>1.7896115339952612E-2</v>
      </c>
      <c r="G28" s="88">
        <f t="shared" si="18"/>
        <v>1.9749336419648156E-2</v>
      </c>
      <c r="H28" s="88">
        <f t="shared" si="18"/>
        <v>2.5057749141662145E-2</v>
      </c>
      <c r="K28" s="376" t="s">
        <v>283</v>
      </c>
      <c r="L28" s="484"/>
      <c r="M28" s="378" t="e">
        <f t="shared" ref="M28:R28" si="19">M18/L18-1</f>
        <v>#VALUE!</v>
      </c>
      <c r="N28" s="378" t="e">
        <f t="shared" si="19"/>
        <v>#VALUE!</v>
      </c>
      <c r="O28" s="378" t="e">
        <f t="shared" si="19"/>
        <v>#VALUE!</v>
      </c>
      <c r="P28" s="378" t="e">
        <f t="shared" si="19"/>
        <v>#VALUE!</v>
      </c>
      <c r="Q28" s="378" t="e">
        <f t="shared" si="19"/>
        <v>#VALUE!</v>
      </c>
      <c r="R28" s="378" t="e">
        <f t="shared" si="19"/>
        <v>#VALUE!</v>
      </c>
    </row>
    <row r="29" spans="1:18" x14ac:dyDescent="0.2">
      <c r="A29" s="11"/>
      <c r="B29" s="12" t="s">
        <v>7</v>
      </c>
      <c r="C29" s="88">
        <f t="shared" si="18"/>
        <v>0.1169185169567033</v>
      </c>
      <c r="D29" s="88">
        <f t="shared" si="18"/>
        <v>-0.11427879274106523</v>
      </c>
      <c r="E29" s="88">
        <f t="shared" si="18"/>
        <v>3.7372612167093644E-2</v>
      </c>
      <c r="F29" s="88">
        <f t="shared" si="18"/>
        <v>-3.514203137408356E-2</v>
      </c>
      <c r="G29" s="88">
        <f t="shared" si="18"/>
        <v>1.9274727437776029E-2</v>
      </c>
      <c r="H29" s="88">
        <f t="shared" si="18"/>
        <v>2.122390430967358E-2</v>
      </c>
      <c r="K29" s="376" t="s">
        <v>282</v>
      </c>
      <c r="L29" s="484"/>
      <c r="M29" s="378" t="e">
        <f t="shared" ref="M29:R29" si="20">M19/L19-1</f>
        <v>#VALUE!</v>
      </c>
      <c r="N29" s="378" t="e">
        <f t="shared" si="20"/>
        <v>#VALUE!</v>
      </c>
      <c r="O29" s="378" t="e">
        <f t="shared" si="20"/>
        <v>#VALUE!</v>
      </c>
      <c r="P29" s="378" t="e">
        <f t="shared" si="20"/>
        <v>#VALUE!</v>
      </c>
      <c r="Q29" s="378" t="e">
        <f t="shared" si="20"/>
        <v>#VALUE!</v>
      </c>
      <c r="R29" s="378" t="e">
        <f t="shared" si="20"/>
        <v>#VALUE!</v>
      </c>
    </row>
    <row r="30" spans="1:18" x14ac:dyDescent="0.2">
      <c r="A30" s="9"/>
      <c r="B30" s="10" t="s">
        <v>6</v>
      </c>
      <c r="C30" s="88">
        <f t="shared" si="18"/>
        <v>-0.16321806949831796</v>
      </c>
      <c r="D30" s="88">
        <f t="shared" si="18"/>
        <v>-4.5642640060499451E-2</v>
      </c>
      <c r="E30" s="88">
        <f t="shared" si="18"/>
        <v>-1.8327789679125628E-3</v>
      </c>
      <c r="F30" s="88">
        <f t="shared" si="18"/>
        <v>1.0906323112265248E-3</v>
      </c>
      <c r="G30" s="88">
        <f t="shared" si="18"/>
        <v>9.8361982609187493E-3</v>
      </c>
      <c r="H30" s="88">
        <f t="shared" si="18"/>
        <v>1.1804588836263008E-2</v>
      </c>
      <c r="K30" s="377" t="s">
        <v>284</v>
      </c>
      <c r="L30" s="484"/>
      <c r="M30" s="378" t="e">
        <f t="shared" ref="M30:R30" si="21">M20/L20-1</f>
        <v>#VALUE!</v>
      </c>
      <c r="N30" s="378" t="e">
        <f t="shared" si="21"/>
        <v>#VALUE!</v>
      </c>
      <c r="O30" s="378" t="e">
        <f t="shared" si="21"/>
        <v>#VALUE!</v>
      </c>
      <c r="P30" s="378" t="e">
        <f t="shared" si="21"/>
        <v>#VALUE!</v>
      </c>
      <c r="Q30" s="378" t="e">
        <f t="shared" si="21"/>
        <v>#VALUE!</v>
      </c>
      <c r="R30" s="378" t="e">
        <f t="shared" si="21"/>
        <v>#VALUE!</v>
      </c>
    </row>
    <row r="31" spans="1:18" x14ac:dyDescent="0.2">
      <c r="A31" s="9"/>
      <c r="B31" s="10" t="s">
        <v>5</v>
      </c>
      <c r="C31" s="88">
        <f t="shared" si="18"/>
        <v>2.1239882929479759E-2</v>
      </c>
      <c r="D31" s="88">
        <f t="shared" si="18"/>
        <v>-1.2230227276284089E-2</v>
      </c>
      <c r="E31" s="88">
        <f t="shared" si="18"/>
        <v>-3.2934279309427383E-2</v>
      </c>
      <c r="F31" s="88">
        <f t="shared" si="18"/>
        <v>-1.7812025389449482E-2</v>
      </c>
      <c r="G31" s="88">
        <f t="shared" si="18"/>
        <v>-1.1256037927763529E-2</v>
      </c>
      <c r="H31" s="88">
        <f t="shared" si="18"/>
        <v>-1.2299315237351616E-2</v>
      </c>
      <c r="K31" s="376" t="s">
        <v>286</v>
      </c>
      <c r="L31" s="485"/>
      <c r="M31" s="378">
        <f t="shared" ref="M31:R31" si="22">M21/L21-1</f>
        <v>-0.126752870312968</v>
      </c>
      <c r="N31" s="378">
        <f t="shared" si="22"/>
        <v>-3.589957928718901E-2</v>
      </c>
      <c r="O31" s="378">
        <f t="shared" si="22"/>
        <v>5.2649860652967284E-2</v>
      </c>
      <c r="P31" s="378">
        <f t="shared" si="22"/>
        <v>3.8549291093179727E-2</v>
      </c>
      <c r="Q31" s="378">
        <f t="shared" si="22"/>
        <v>3.6124718711378456E-2</v>
      </c>
      <c r="R31" s="378">
        <f t="shared" si="22"/>
        <v>3.0529406457678876E-2</v>
      </c>
    </row>
    <row r="32" spans="1:18" ht="14.25" x14ac:dyDescent="0.2">
      <c r="A32" s="17" t="s">
        <v>29</v>
      </c>
      <c r="B32" s="18"/>
      <c r="C32" s="94">
        <f t="shared" si="18"/>
        <v>-2.2808775735148501E-2</v>
      </c>
      <c r="D32" s="94">
        <f t="shared" si="18"/>
        <v>5.0892543417642155E-3</v>
      </c>
      <c r="E32" s="94">
        <f t="shared" si="18"/>
        <v>-9.1991135898472631E-3</v>
      </c>
      <c r="F32" s="94">
        <f t="shared" si="18"/>
        <v>-1.0173656791078178E-3</v>
      </c>
      <c r="G32" s="94">
        <f t="shared" si="18"/>
        <v>5.2375796227368543E-3</v>
      </c>
      <c r="H32" s="94">
        <f t="shared" si="18"/>
        <v>7.6967018018352373E-3</v>
      </c>
    </row>
    <row r="33" spans="1:9" x14ac:dyDescent="0.2">
      <c r="A33" s="21"/>
      <c r="B33" s="14" t="s">
        <v>8</v>
      </c>
      <c r="C33" s="88">
        <f t="shared" si="18"/>
        <v>7.1794020024022132E-2</v>
      </c>
      <c r="D33" s="88">
        <f t="shared" si="18"/>
        <v>6.4521576237077438E-2</v>
      </c>
      <c r="E33" s="88">
        <f t="shared" si="18"/>
        <v>1.8327839443778471E-2</v>
      </c>
      <c r="F33" s="88">
        <f t="shared" si="18"/>
        <v>-9.3778345494741622E-3</v>
      </c>
      <c r="G33" s="88">
        <f t="shared" si="18"/>
        <v>-4.7094364013166023E-3</v>
      </c>
      <c r="H33" s="88">
        <f t="shared" si="18"/>
        <v>-5.466305794027404E-4</v>
      </c>
    </row>
    <row r="34" spans="1:9" x14ac:dyDescent="0.2">
      <c r="A34" s="21"/>
      <c r="B34" s="14" t="str">
        <f>B11</f>
        <v>Charges IJ AMEXA</v>
      </c>
      <c r="C34" s="88">
        <f t="shared" si="18"/>
        <v>5.4390481659815748E-2</v>
      </c>
      <c r="D34" s="88">
        <f t="shared" si="18"/>
        <v>4.3865098386373313E-2</v>
      </c>
      <c r="E34" s="88">
        <f t="shared" si="18"/>
        <v>-1.3957068048732202E-3</v>
      </c>
      <c r="F34" s="88">
        <f t="shared" si="18"/>
        <v>-2.9768081693696269E-3</v>
      </c>
      <c r="G34" s="88">
        <f t="shared" si="18"/>
        <v>2.01743898540796E-3</v>
      </c>
      <c r="H34" s="88">
        <f t="shared" si="18"/>
        <v>5.5854211027352996E-3</v>
      </c>
    </row>
    <row r="35" spans="1:9" ht="15" x14ac:dyDescent="0.2">
      <c r="A35" s="23" t="str">
        <f>A12</f>
        <v>Total charges, yc RCO et IJ AMEXA</v>
      </c>
      <c r="B35" s="24"/>
      <c r="C35" s="94">
        <f t="shared" si="18"/>
        <v>-1.5506201156447297E-2</v>
      </c>
      <c r="D35" s="94">
        <f t="shared" si="18"/>
        <v>1.0014842871639784E-2</v>
      </c>
      <c r="E35" s="94">
        <f t="shared" si="18"/>
        <v>-6.8657909616939294E-3</v>
      </c>
      <c r="F35" s="94">
        <f t="shared" si="18"/>
        <v>-1.7409052224018895E-3</v>
      </c>
      <c r="G35" s="94">
        <f t="shared" si="18"/>
        <v>4.3771772541110199E-3</v>
      </c>
      <c r="H35" s="94">
        <f t="shared" si="18"/>
        <v>6.9937746391566247E-3</v>
      </c>
      <c r="I35" s="393"/>
    </row>
    <row r="36" spans="1:9" x14ac:dyDescent="0.2">
      <c r="A36" s="6"/>
      <c r="B36" s="7" t="str">
        <f>B13</f>
        <v>Produits maladie (hors IJ Amexa)</v>
      </c>
      <c r="C36" s="88">
        <f t="shared" si="18"/>
        <v>-6.268072843806205E-2</v>
      </c>
      <c r="D36" s="88">
        <f t="shared" si="18"/>
        <v>3.8015591528905768E-2</v>
      </c>
      <c r="E36" s="88">
        <f t="shared" si="18"/>
        <v>1.1674108486978696E-2</v>
      </c>
      <c r="F36" s="88">
        <f t="shared" si="18"/>
        <v>1.7896115339952612E-2</v>
      </c>
      <c r="G36" s="88">
        <f t="shared" si="18"/>
        <v>1.9749336419648156E-2</v>
      </c>
      <c r="H36" s="88">
        <f t="shared" si="18"/>
        <v>2.5057749141661922E-2</v>
      </c>
    </row>
    <row r="37" spans="1:9" x14ac:dyDescent="0.2">
      <c r="A37" s="9"/>
      <c r="B37" s="10" t="s">
        <v>13</v>
      </c>
      <c r="C37" s="88">
        <f t="shared" si="18"/>
        <v>0.13024281995371156</v>
      </c>
      <c r="D37" s="88">
        <f t="shared" si="18"/>
        <v>-4.3403446225156683E-2</v>
      </c>
      <c r="E37" s="88">
        <f t="shared" si="18"/>
        <v>-2.9436469902718976E-2</v>
      </c>
      <c r="F37" s="88">
        <f t="shared" si="18"/>
        <v>-2.9789401083653799E-2</v>
      </c>
      <c r="G37" s="88">
        <f t="shared" si="18"/>
        <v>-1.5406490254663008E-2</v>
      </c>
      <c r="H37" s="88">
        <f t="shared" si="18"/>
        <v>-1.9197983170989197E-2</v>
      </c>
    </row>
    <row r="38" spans="1:9" x14ac:dyDescent="0.2">
      <c r="A38" s="9"/>
      <c r="B38" s="10" t="s">
        <v>12</v>
      </c>
      <c r="C38" s="88">
        <f t="shared" ref="C38:H45" si="23">D15/C15-1</f>
        <v>-0.16321806949831774</v>
      </c>
      <c r="D38" s="88">
        <f t="shared" si="23"/>
        <v>-4.5642640060499673E-2</v>
      </c>
      <c r="E38" s="88">
        <f t="shared" si="23"/>
        <v>-1.8327789679127848E-3</v>
      </c>
      <c r="F38" s="88">
        <f t="shared" si="23"/>
        <v>1.0906323112265248E-3</v>
      </c>
      <c r="G38" s="88">
        <f t="shared" si="23"/>
        <v>9.8361982609187493E-3</v>
      </c>
      <c r="H38" s="88">
        <f t="shared" si="23"/>
        <v>1.1804588836263008E-2</v>
      </c>
    </row>
    <row r="39" spans="1:9" x14ac:dyDescent="0.2">
      <c r="A39" s="9"/>
      <c r="B39" s="10" t="s">
        <v>11</v>
      </c>
      <c r="C39" s="88">
        <f t="shared" si="23"/>
        <v>9.966528044943912E-3</v>
      </c>
      <c r="D39" s="88">
        <f t="shared" si="23"/>
        <v>5.9023954733685713E-3</v>
      </c>
      <c r="E39" s="88">
        <f t="shared" si="23"/>
        <v>-1.4788242002625407E-2</v>
      </c>
      <c r="F39" s="88">
        <f t="shared" si="23"/>
        <v>-3.4739439731318544E-2</v>
      </c>
      <c r="G39" s="88">
        <f t="shared" si="23"/>
        <v>-7.1419907843497388E-3</v>
      </c>
      <c r="H39" s="88">
        <f t="shared" si="23"/>
        <v>-8.9324600874973736E-4</v>
      </c>
    </row>
    <row r="40" spans="1:9" ht="14.25" x14ac:dyDescent="0.2">
      <c r="A40" s="17" t="s">
        <v>15</v>
      </c>
      <c r="B40" s="18"/>
      <c r="C40" s="94">
        <f t="shared" si="23"/>
        <v>-2.7657764333663182E-2</v>
      </c>
      <c r="D40" s="94">
        <f t="shared" si="23"/>
        <v>1.6497420739742807E-2</v>
      </c>
      <c r="E40" s="94">
        <f t="shared" si="23"/>
        <v>-2.8524619015872776E-3</v>
      </c>
      <c r="F40" s="94">
        <f t="shared" si="23"/>
        <v>-9.2645322492485027E-3</v>
      </c>
      <c r="G40" s="94">
        <f t="shared" si="23"/>
        <v>5.8562088947669011E-3</v>
      </c>
      <c r="H40" s="94">
        <f t="shared" si="23"/>
        <v>1.1400050192454936E-2</v>
      </c>
    </row>
    <row r="41" spans="1:9" x14ac:dyDescent="0.2">
      <c r="A41" s="11"/>
      <c r="B41" s="12" t="s">
        <v>14</v>
      </c>
      <c r="C41" s="88">
        <f t="shared" si="23"/>
        <v>8.4306126786238833E-2</v>
      </c>
      <c r="D41" s="88">
        <f t="shared" si="23"/>
        <v>3.4652445427480361E-2</v>
      </c>
      <c r="E41" s="88">
        <f t="shared" si="23"/>
        <v>9.4448274747063632E-2</v>
      </c>
      <c r="F41" s="88">
        <f t="shared" si="23"/>
        <v>-1.6759900745733858E-2</v>
      </c>
      <c r="G41" s="88">
        <f t="shared" si="23"/>
        <v>-2.0136172959991483E-2</v>
      </c>
      <c r="H41" s="88">
        <f t="shared" si="23"/>
        <v>-7.6839567388270469E-3</v>
      </c>
    </row>
    <row r="42" spans="1:9" x14ac:dyDescent="0.2">
      <c r="A42" s="21"/>
      <c r="B42" s="14" t="str">
        <f>B19</f>
        <v>Produits IJ AMEXA</v>
      </c>
      <c r="C42" s="88">
        <f t="shared" si="23"/>
        <v>9.1093325271510484E-2</v>
      </c>
      <c r="D42" s="88">
        <f t="shared" si="23"/>
        <v>5.3883545799430665E-2</v>
      </c>
      <c r="E42" s="88">
        <f t="shared" si="23"/>
        <v>2.0386005493568948E-3</v>
      </c>
      <c r="F42" s="88">
        <f t="shared" si="23"/>
        <v>-1.1953726715153934E-2</v>
      </c>
      <c r="G42" s="88">
        <f t="shared" si="23"/>
        <v>-1.0300157944932442E-2</v>
      </c>
      <c r="H42" s="88">
        <f t="shared" si="23"/>
        <v>-9.2843434165795768E-3</v>
      </c>
    </row>
    <row r="43" spans="1:9" ht="15" x14ac:dyDescent="0.2">
      <c r="A43" s="23" t="str">
        <f>A20</f>
        <v>Total produits, yc RCO et IJ AMEXA</v>
      </c>
      <c r="B43" s="24"/>
      <c r="C43" s="94">
        <f t="shared" si="23"/>
        <v>-1.8824355437612184E-2</v>
      </c>
      <c r="D43" s="94">
        <f t="shared" si="23"/>
        <v>1.8197779283116722E-2</v>
      </c>
      <c r="E43" s="94">
        <f t="shared" si="23"/>
        <v>5.1299067333299142E-3</v>
      </c>
      <c r="F43" s="94">
        <f t="shared" si="23"/>
        <v>-9.9492068784777787E-3</v>
      </c>
      <c r="G43" s="94">
        <f t="shared" si="23"/>
        <v>3.4526585628988915E-3</v>
      </c>
      <c r="H43" s="94">
        <f t="shared" si="23"/>
        <v>9.6183701126035803E-3</v>
      </c>
    </row>
    <row r="44" spans="1:9" ht="15" x14ac:dyDescent="0.25">
      <c r="A44" s="473" t="s">
        <v>16</v>
      </c>
      <c r="B44" s="473"/>
      <c r="C44" s="95">
        <f t="shared" si="23"/>
        <v>-0.55538776355459984</v>
      </c>
      <c r="D44" s="95">
        <f t="shared" si="23"/>
        <v>2.7453156897353606</v>
      </c>
      <c r="E44" s="95">
        <f t="shared" si="23"/>
        <v>0.4045462308738943</v>
      </c>
      <c r="F44" s="95">
        <f t="shared" si="23"/>
        <v>-0.38271248311580963</v>
      </c>
      <c r="G44" s="95">
        <f t="shared" si="23"/>
        <v>5.1190436921389582E-2</v>
      </c>
      <c r="H44" s="95">
        <f t="shared" si="23"/>
        <v>0.27092412015261869</v>
      </c>
    </row>
    <row r="45" spans="1:9" ht="15" x14ac:dyDescent="0.25">
      <c r="A45" s="473" t="str">
        <f>A22</f>
        <v>SOLDES avec RCO et IJ AMEXA</v>
      </c>
      <c r="B45" s="473"/>
      <c r="C45" s="95">
        <f t="shared" si="23"/>
        <v>-0.37042085055181273</v>
      </c>
      <c r="D45" s="95">
        <f t="shared" si="23"/>
        <v>1.3740731964143684</v>
      </c>
      <c r="E45" s="95">
        <f t="shared" si="23"/>
        <v>0.85073925257007077</v>
      </c>
      <c r="F45" s="95">
        <f t="shared" si="23"/>
        <v>-0.32044825686475054</v>
      </c>
      <c r="G45" s="95">
        <f t="shared" si="23"/>
        <v>-4.7921344570437618E-2</v>
      </c>
      <c r="H45" s="95">
        <f t="shared" si="23"/>
        <v>0.16347424857040194</v>
      </c>
    </row>
    <row r="47" spans="1:9" x14ac:dyDescent="0.2">
      <c r="A47" s="256" t="s">
        <v>34</v>
      </c>
    </row>
    <row r="49" spans="1:9" ht="14.25" x14ac:dyDescent="0.2">
      <c r="A49" s="468" t="s">
        <v>0</v>
      </c>
      <c r="B49" s="479"/>
      <c r="C49" s="229" t="s">
        <v>32</v>
      </c>
      <c r="D49" s="230" t="s">
        <v>32</v>
      </c>
      <c r="E49" s="470" t="s">
        <v>2</v>
      </c>
      <c r="F49" s="471"/>
      <c r="G49" s="471"/>
      <c r="H49" s="471"/>
      <c r="I49" s="472"/>
    </row>
    <row r="50" spans="1:9" ht="14.25" x14ac:dyDescent="0.2">
      <c r="A50" s="222"/>
      <c r="B50" s="223" t="s">
        <v>3</v>
      </c>
      <c r="C50" s="225">
        <f t="shared" ref="C50:I50" si="24">C4</f>
        <v>2023</v>
      </c>
      <c r="D50" s="224">
        <f t="shared" si="24"/>
        <v>2024</v>
      </c>
      <c r="E50" s="224" t="str">
        <f t="shared" si="24"/>
        <v>2025(p)</v>
      </c>
      <c r="F50" s="224" t="str">
        <f t="shared" si="24"/>
        <v>2026(p)</v>
      </c>
      <c r="G50" s="224" t="str">
        <f t="shared" si="24"/>
        <v>2027(p)</v>
      </c>
      <c r="H50" s="224" t="str">
        <f t="shared" si="24"/>
        <v>2028(p)</v>
      </c>
      <c r="I50" s="224" t="str">
        <f t="shared" si="24"/>
        <v>2029(p)</v>
      </c>
    </row>
    <row r="51" spans="1:9" x14ac:dyDescent="0.2">
      <c r="A51" s="6"/>
      <c r="B51" s="122" t="s">
        <v>115</v>
      </c>
      <c r="C51" s="419">
        <f>[9]Maladie!$H$10</f>
        <v>6141.0287953800007</v>
      </c>
      <c r="D51" s="419">
        <f>[9]Maladie!$I$10</f>
        <v>5724.0251893599998</v>
      </c>
      <c r="E51" s="419">
        <f>[9]Maladie!$R$10</f>
        <v>5999.9702009427256</v>
      </c>
      <c r="F51" s="419">
        <f>[9]Maladie!$W$10</f>
        <v>6094.9402933709134</v>
      </c>
      <c r="G51" s="419">
        <f>[9]Maladie!$AB$10</f>
        <v>6234.2701182257479</v>
      </c>
      <c r="H51" s="419">
        <f>[9]Maladie!$AG$10</f>
        <v>6368.3825582560412</v>
      </c>
      <c r="I51" s="420">
        <f>[9]Maladie!$AL$10</f>
        <v>6536.2078560287982</v>
      </c>
    </row>
    <row r="52" spans="1:9" x14ac:dyDescent="0.2">
      <c r="A52" s="9"/>
      <c r="B52" s="10" t="s">
        <v>20</v>
      </c>
      <c r="C52" s="421">
        <f>[9]AT!$H$10</f>
        <v>139.57598433999999</v>
      </c>
      <c r="D52" s="421">
        <f>[9]AT!$I$10</f>
        <v>131.08713883000004</v>
      </c>
      <c r="E52" s="421">
        <f>[9]AT!$R$10</f>
        <v>133.37423997588473</v>
      </c>
      <c r="F52" s="421">
        <f>[9]AT!$W$10</f>
        <v>135.3534041582744</v>
      </c>
      <c r="G52" s="421">
        <f>[9]AT!$AB$10</f>
        <v>137.33697839103414</v>
      </c>
      <c r="H52" s="421">
        <f>[9]AT!$AG$10</f>
        <v>139.33833171186461</v>
      </c>
      <c r="I52" s="422">
        <f>[9]AT!$AL$10</f>
        <v>141.35673556095614</v>
      </c>
    </row>
    <row r="53" spans="1:9" x14ac:dyDescent="0.2">
      <c r="A53" s="9"/>
      <c r="B53" s="10" t="s">
        <v>19</v>
      </c>
      <c r="C53" s="421">
        <f>[9]Famille!$H$10</f>
        <v>532.73861280999995</v>
      </c>
      <c r="D53" s="421">
        <f>[9]Famille!$I$10</f>
        <v>422.17713388999994</v>
      </c>
      <c r="E53" s="421">
        <f>[9]Famille!$R$10</f>
        <v>409.3431798892762</v>
      </c>
      <c r="F53" s="421">
        <f>[9]Famille!$W$10</f>
        <v>414.06588497520738</v>
      </c>
      <c r="G53" s="421">
        <f>[9]Famille!$AB$10</f>
        <v>420.55238672671516</v>
      </c>
      <c r="H53" s="421">
        <f>[9]Famille!$AG$10</f>
        <v>427.50479355815702</v>
      </c>
      <c r="I53" s="422">
        <f>[9]Famille!$AL$10</f>
        <v>434.1490513548984</v>
      </c>
    </row>
    <row r="54" spans="1:9" x14ac:dyDescent="0.2">
      <c r="A54" s="11"/>
      <c r="B54" s="12" t="s">
        <v>18</v>
      </c>
      <c r="C54" s="423">
        <f>[9]Vieillesse!$H$10</f>
        <v>6676.9389162300004</v>
      </c>
      <c r="D54" s="423">
        <f>[9]Vieillesse!$I$10</f>
        <v>6805.5917809699986</v>
      </c>
      <c r="E54" s="423">
        <f>[9]Vieillesse!$R$10</f>
        <v>6732.2684276773234</v>
      </c>
      <c r="F54" s="423">
        <f>[9]Vieillesse!$W$10</f>
        <v>6590.8209401810855</v>
      </c>
      <c r="G54" s="423">
        <f>[9]Vieillesse!$AB$10</f>
        <v>6488.7444459130365</v>
      </c>
      <c r="H54" s="423">
        <f>[9]Vieillesse!$AG$10</f>
        <v>6419.5783177081466</v>
      </c>
      <c r="I54" s="424">
        <f>[9]Vieillesse!$AL$10</f>
        <v>6338.2733441509699</v>
      </c>
    </row>
    <row r="55" spans="1:9" ht="14.25" x14ac:dyDescent="0.2">
      <c r="A55" s="17" t="s">
        <v>257</v>
      </c>
      <c r="B55" s="18"/>
      <c r="C55" s="32">
        <f>SUM(C51:C54)</f>
        <v>13490.282308760001</v>
      </c>
      <c r="D55" s="32">
        <f t="shared" ref="D55:I55" si="25">SUM(D51:D54)</f>
        <v>13082.881243049998</v>
      </c>
      <c r="E55" s="32">
        <f t="shared" si="25"/>
        <v>13274.95604848521</v>
      </c>
      <c r="F55" s="32">
        <f t="shared" si="25"/>
        <v>13235.180522685481</v>
      </c>
      <c r="G55" s="32">
        <f t="shared" si="25"/>
        <v>13280.903929256532</v>
      </c>
      <c r="H55" s="32">
        <f t="shared" si="25"/>
        <v>13354.80400123421</v>
      </c>
      <c r="I55" s="32">
        <f t="shared" si="25"/>
        <v>13449.986987095623</v>
      </c>
    </row>
    <row r="56" spans="1:9" x14ac:dyDescent="0.2">
      <c r="A56" s="25" t="s">
        <v>30</v>
      </c>
      <c r="B56" s="26"/>
      <c r="C56" s="34">
        <f t="shared" ref="C56:I56" si="26">C55/C12</f>
        <v>0.8106828327734632</v>
      </c>
      <c r="D56" s="34">
        <f t="shared" si="26"/>
        <v>0.79858353629088519</v>
      </c>
      <c r="E56" s="34">
        <f t="shared" si="26"/>
        <v>0.80227320785341061</v>
      </c>
      <c r="F56" s="34">
        <f t="shared" si="26"/>
        <v>0.80539907190757976</v>
      </c>
      <c r="G56" s="34">
        <f t="shared" si="26"/>
        <v>0.8095908946566347</v>
      </c>
      <c r="H56" s="34">
        <f t="shared" si="26"/>
        <v>0.81054785900620863</v>
      </c>
      <c r="I56" s="34">
        <f t="shared" si="26"/>
        <v>0.81065529331703146</v>
      </c>
    </row>
    <row r="57" spans="1:9" x14ac:dyDescent="0.2">
      <c r="A57" s="21"/>
      <c r="B57" s="14" t="s">
        <v>21</v>
      </c>
      <c r="C57" s="425">
        <f>[9]RCO!$H$10</f>
        <v>1057.9384357900001</v>
      </c>
      <c r="D57" s="425">
        <f>[9]RCO!$I$10</f>
        <v>1085.6262669499999</v>
      </c>
      <c r="E57" s="425">
        <f>[9]RCO!$R$10</f>
        <v>1168.6109329745573</v>
      </c>
      <c r="F57" s="425">
        <f>[9]RCO!$W$10</f>
        <v>1166.2314814035365</v>
      </c>
      <c r="G57" s="425">
        <f>[9]RCO!$AB$10</f>
        <v>1164.1991955146416</v>
      </c>
      <c r="H57" s="425">
        <f>[9]RCO!$AG$10</f>
        <v>1161.8116216574322</v>
      </c>
      <c r="I57" s="426">
        <f>[9]RCO!$AL$10</f>
        <v>1162.4198304911429</v>
      </c>
    </row>
    <row r="58" spans="1:9" x14ac:dyDescent="0.2">
      <c r="A58" s="21"/>
      <c r="B58" s="121" t="s">
        <v>116</v>
      </c>
      <c r="C58" s="423">
        <f>'[9]IJ AMEXA'!$G$10</f>
        <v>71.345601070000001</v>
      </c>
      <c r="D58" s="423">
        <f>'[9]IJ AMEXA'!$H$10</f>
        <v>76.779269769999999</v>
      </c>
      <c r="E58" s="423">
        <f>'[9]IJ AMEXA'!$Q$10</f>
        <v>79.882770294413845</v>
      </c>
      <c r="F58" s="423">
        <f>'[9]IJ AMEXA'!$V$10</f>
        <v>79.949397629564203</v>
      </c>
      <c r="G58" s="423">
        <f>'[9]IJ AMEXA'!$AA$10</f>
        <v>79.8225654275045</v>
      </c>
      <c r="H58" s="423">
        <f>'[9]IJ AMEXA'!$AF$10</f>
        <v>80.170845232752825</v>
      </c>
      <c r="I58" s="424">
        <f>'[9]IJ AMEXA'!$AK$10</f>
        <v>80.87092475892635</v>
      </c>
    </row>
    <row r="59" spans="1:9" ht="15" x14ac:dyDescent="0.2">
      <c r="A59" s="23" t="s">
        <v>258</v>
      </c>
      <c r="B59" s="24"/>
      <c r="C59" s="161">
        <f t="shared" ref="C59:I59" si="27">C55+C57+C58</f>
        <v>14619.56634562</v>
      </c>
      <c r="D59" s="161">
        <f t="shared" si="27"/>
        <v>14245.286779769998</v>
      </c>
      <c r="E59" s="161">
        <f t="shared" si="27"/>
        <v>14523.449751754182</v>
      </c>
      <c r="F59" s="161">
        <f t="shared" si="27"/>
        <v>14481.361401718581</v>
      </c>
      <c r="G59" s="161">
        <f t="shared" si="27"/>
        <v>14524.925690198679</v>
      </c>
      <c r="H59" s="161">
        <f t="shared" si="27"/>
        <v>14596.786468124395</v>
      </c>
      <c r="I59" s="161">
        <f t="shared" si="27"/>
        <v>14693.277742345692</v>
      </c>
    </row>
    <row r="60" spans="1:9" x14ac:dyDescent="0.2">
      <c r="A60" s="6"/>
      <c r="B60" s="122" t="s">
        <v>118</v>
      </c>
      <c r="C60" s="427">
        <f>[9]Maladie!$H$156</f>
        <v>572.34634403999996</v>
      </c>
      <c r="D60" s="427">
        <f>[9]Maladie!$I$156</f>
        <v>585.78296187000001</v>
      </c>
      <c r="E60" s="427">
        <f>[9]Maladie!$R$156</f>
        <v>633.99886502403888</v>
      </c>
      <c r="F60" s="427">
        <f>[9]Maladie!$W$156</f>
        <v>634.09322696171887</v>
      </c>
      <c r="G60" s="427">
        <f>[9]Maladie!$AB$156</f>
        <v>526.64288155459337</v>
      </c>
      <c r="H60" s="427">
        <f>[9]Maladie!$AG$156</f>
        <v>517.73476620127508</v>
      </c>
      <c r="I60" s="427">
        <f>[9]Maladie!$AL$156</f>
        <v>521.92822093760481</v>
      </c>
    </row>
    <row r="61" spans="1:9" x14ac:dyDescent="0.2">
      <c r="A61" s="9"/>
      <c r="B61" s="10" t="s">
        <v>26</v>
      </c>
      <c r="C61" s="421">
        <f>[9]AT!$H$97</f>
        <v>209.9534434</v>
      </c>
      <c r="D61" s="421">
        <f>[9]AT!$I$97</f>
        <v>221.56093540999998</v>
      </c>
      <c r="E61" s="421">
        <f>[9]AT!$R$97</f>
        <v>216.32840228011088</v>
      </c>
      <c r="F61" s="421">
        <f>[9]AT!$W$97</f>
        <v>213.42972976152308</v>
      </c>
      <c r="G61" s="421">
        <f>[9]AT!$AB$97</f>
        <v>210.73151706782323</v>
      </c>
      <c r="H61" s="421">
        <f>[9]AT!$AG$97</f>
        <v>208.12651793297226</v>
      </c>
      <c r="I61" s="422">
        <f>[9]AT!$AL$97</f>
        <v>206.1896138605598</v>
      </c>
    </row>
    <row r="62" spans="1:9" x14ac:dyDescent="0.2">
      <c r="A62" s="9"/>
      <c r="B62" s="10" t="s">
        <v>25</v>
      </c>
      <c r="C62" s="421">
        <f>[9]Famille!$H$98</f>
        <v>149.38287507999999</v>
      </c>
      <c r="D62" s="421">
        <f>[9]Famille!$I$98</f>
        <v>150.78917601000001</v>
      </c>
      <c r="E62" s="421">
        <f>[9]Famille!$R$98</f>
        <v>108.23364614818222</v>
      </c>
      <c r="F62" s="421">
        <f>[9]Famille!$W$98</f>
        <v>86.685509835293857</v>
      </c>
      <c r="G62" s="421">
        <f>[9]Famille!$AB$98</f>
        <v>64.639898093084696</v>
      </c>
      <c r="H62" s="421">
        <f>[9]Famille!$AG$98</f>
        <v>56.005887240410914</v>
      </c>
      <c r="I62" s="422">
        <f>[9]Famille!$AL$98</f>
        <v>51.844873841997341</v>
      </c>
    </row>
    <row r="63" spans="1:9" x14ac:dyDescent="0.2">
      <c r="A63" s="9"/>
      <c r="B63" s="10" t="s">
        <v>24</v>
      </c>
      <c r="C63" s="423">
        <f>[9]Vieillesse!$H$106</f>
        <v>1423.0053414799997</v>
      </c>
      <c r="D63" s="423">
        <f>[9]Vieillesse!$I$106</f>
        <v>1468.4191881600002</v>
      </c>
      <c r="E63" s="423">
        <f>[9]Vieillesse!$R$106</f>
        <v>1463.6613636876596</v>
      </c>
      <c r="F63" s="423">
        <f>[9]Vieillesse!$W$106</f>
        <v>1414.9189799050998</v>
      </c>
      <c r="G63" s="423">
        <f>[9]Vieillesse!$AB$106</f>
        <v>1285.3561791342222</v>
      </c>
      <c r="H63" s="423">
        <f>[9]Vieillesse!$AG$106</f>
        <v>1267.7428479884902</v>
      </c>
      <c r="I63" s="424">
        <f>[9]Vieillesse!$AL$106</f>
        <v>1267.6222922368383</v>
      </c>
    </row>
    <row r="64" spans="1:9" ht="14.25" x14ac:dyDescent="0.2">
      <c r="A64" s="17" t="s">
        <v>28</v>
      </c>
      <c r="B64" s="18"/>
      <c r="C64" s="32">
        <f>SUM(C60:C63)</f>
        <v>2354.6880039999996</v>
      </c>
      <c r="D64" s="32">
        <f t="shared" ref="D64:I64" si="28">SUM(D60:D63)</f>
        <v>2426.5522614500001</v>
      </c>
      <c r="E64" s="32">
        <f t="shared" si="28"/>
        <v>2422.2222771399915</v>
      </c>
      <c r="F64" s="32">
        <f t="shared" si="28"/>
        <v>2349.1274464636354</v>
      </c>
      <c r="G64" s="32">
        <f t="shared" si="28"/>
        <v>2087.3704758497233</v>
      </c>
      <c r="H64" s="32">
        <f t="shared" si="28"/>
        <v>2049.6100193631482</v>
      </c>
      <c r="I64" s="32">
        <f t="shared" si="28"/>
        <v>2047.5850008770003</v>
      </c>
    </row>
    <row r="65" spans="1:9" x14ac:dyDescent="0.2">
      <c r="A65" s="25" t="s">
        <v>31</v>
      </c>
      <c r="B65" s="26"/>
      <c r="C65" s="34">
        <f t="shared" ref="C65:I65" si="29">C64/C20</f>
        <v>0.14017931101464778</v>
      </c>
      <c r="D65" s="34">
        <f t="shared" si="29"/>
        <v>0.14722902626600853</v>
      </c>
      <c r="E65" s="34">
        <f t="shared" si="29"/>
        <v>0.14433964705537253</v>
      </c>
      <c r="F65" s="34">
        <f t="shared" si="29"/>
        <v>0.13926950398455995</v>
      </c>
      <c r="G65" s="34">
        <f t="shared" si="29"/>
        <v>0.12499467457529537</v>
      </c>
      <c r="H65" s="34">
        <f t="shared" si="29"/>
        <v>0.12231122652497624</v>
      </c>
      <c r="I65" s="34">
        <f t="shared" si="29"/>
        <v>0.12102630699315617</v>
      </c>
    </row>
    <row r="66" spans="1:9" x14ac:dyDescent="0.2">
      <c r="A66" s="21"/>
      <c r="B66" s="14" t="s">
        <v>27</v>
      </c>
      <c r="C66" s="425">
        <f>[9]RCO!$H$65</f>
        <v>524.13102487999993</v>
      </c>
      <c r="D66" s="425">
        <f>[9]RCO!$I$65</f>
        <v>550.95404135000001</v>
      </c>
      <c r="E66" s="425">
        <f>[9]RCO!$R$65</f>
        <v>534.4254199172459</v>
      </c>
      <c r="F66" s="425">
        <f>[9]RCO!$W$65</f>
        <v>663.94703742868785</v>
      </c>
      <c r="G66" s="425">
        <f>[9]RCO!$AB$65</f>
        <v>612.39339385678579</v>
      </c>
      <c r="H66" s="425">
        <f>[9]RCO!$AG$65</f>
        <v>593.47431836772626</v>
      </c>
      <c r="I66" s="426">
        <f>[9]RCO!$AL$65</f>
        <v>586.47246000221992</v>
      </c>
    </row>
    <row r="67" spans="1:9" x14ac:dyDescent="0.2">
      <c r="A67" s="21"/>
      <c r="B67" s="121" t="s">
        <v>119</v>
      </c>
      <c r="C67" s="428">
        <f>'[9]IJ AMEXA'!$G$61</f>
        <v>75.071626539999997</v>
      </c>
      <c r="D67" s="428">
        <f>'[9]IJ AMEXA'!$H$61</f>
        <v>84.929458550000007</v>
      </c>
      <c r="E67" s="428">
        <f>'[9]IJ AMEXA'!$Q$61</f>
        <v>90.969033784955258</v>
      </c>
      <c r="F67" s="428">
        <f>'[9]IJ AMEXA'!$V$61</f>
        <v>89.759145635615354</v>
      </c>
      <c r="G67" s="428">
        <f>'[9]IJ AMEXA'!$AA$61</f>
        <v>88.699987717115093</v>
      </c>
      <c r="H67" s="428">
        <f>'[9]IJ AMEXA'!$AF$61</f>
        <v>87.812987839943943</v>
      </c>
      <c r="I67" s="429">
        <f>'[9]IJ AMEXA'!$AK$61</f>
        <v>86.987545754248472</v>
      </c>
    </row>
    <row r="68" spans="1:9" ht="15" x14ac:dyDescent="0.2">
      <c r="A68" s="23" t="s">
        <v>120</v>
      </c>
      <c r="B68" s="24"/>
      <c r="C68" s="33">
        <f>C64+C66+C67</f>
        <v>2953.8906554199998</v>
      </c>
      <c r="D68" s="33">
        <f t="shared" ref="D68:I68" si="30">D64+D66+D67</f>
        <v>3062.4357613500001</v>
      </c>
      <c r="E68" s="33">
        <f t="shared" si="30"/>
        <v>3047.6167308421927</v>
      </c>
      <c r="F68" s="33">
        <f t="shared" si="30"/>
        <v>3102.8336295279387</v>
      </c>
      <c r="G68" s="33">
        <f t="shared" si="30"/>
        <v>2788.4638574236242</v>
      </c>
      <c r="H68" s="33">
        <f t="shared" si="30"/>
        <v>2730.8973255708188</v>
      </c>
      <c r="I68" s="33">
        <f t="shared" si="30"/>
        <v>2721.0450066334688</v>
      </c>
    </row>
    <row r="70" spans="1:9" ht="14.25" x14ac:dyDescent="0.2">
      <c r="A70" s="468" t="s">
        <v>0</v>
      </c>
      <c r="B70" s="469"/>
      <c r="C70" s="226" t="s">
        <v>32</v>
      </c>
      <c r="D70" s="475" t="s">
        <v>2</v>
      </c>
      <c r="E70" s="475"/>
      <c r="F70" s="475"/>
      <c r="G70" s="475"/>
      <c r="H70" s="475"/>
    </row>
    <row r="71" spans="1:9" ht="14.25" x14ac:dyDescent="0.2">
      <c r="A71" s="222"/>
      <c r="B71" s="227" t="s">
        <v>1</v>
      </c>
      <c r="C71" s="228" t="str">
        <f t="shared" ref="C71:H71" si="31">C27</f>
        <v>2024/2023</v>
      </c>
      <c r="D71" s="228" t="str">
        <f t="shared" si="31"/>
        <v>2025/2024</v>
      </c>
      <c r="E71" s="228" t="str">
        <f t="shared" si="31"/>
        <v>2026/2025</v>
      </c>
      <c r="F71" s="228" t="str">
        <f t="shared" si="31"/>
        <v>2027/2026</v>
      </c>
      <c r="G71" s="228" t="str">
        <f t="shared" si="31"/>
        <v>2028/2027</v>
      </c>
      <c r="H71" s="228" t="str">
        <f t="shared" si="31"/>
        <v>2029/2028</v>
      </c>
    </row>
    <row r="72" spans="1:9" x14ac:dyDescent="0.2">
      <c r="A72" s="6"/>
      <c r="B72" s="7" t="str">
        <f>B51</f>
        <v>Prestations maladie (hors IJ Amexa)</v>
      </c>
      <c r="C72" s="88">
        <f t="shared" ref="C72:H72" si="32">D51/C51-1</f>
        <v>-6.790451891932503E-2</v>
      </c>
      <c r="D72" s="88">
        <f t="shared" si="32"/>
        <v>4.8208210560579223E-2</v>
      </c>
      <c r="E72" s="88">
        <f t="shared" si="32"/>
        <v>1.5828427350066843E-2</v>
      </c>
      <c r="F72" s="88">
        <f t="shared" si="32"/>
        <v>2.2859916282752524E-2</v>
      </c>
      <c r="G72" s="88">
        <f t="shared" si="32"/>
        <v>2.151213173106159E-2</v>
      </c>
      <c r="H72" s="88">
        <f t="shared" si="32"/>
        <v>2.6352892000055306E-2</v>
      </c>
    </row>
    <row r="73" spans="1:9" x14ac:dyDescent="0.2">
      <c r="A73" s="9"/>
      <c r="B73" s="12" t="s">
        <v>20</v>
      </c>
      <c r="C73" s="89">
        <f t="shared" ref="C73:H73" si="33">D52/C52-1</f>
        <v>-6.0818811704179354E-2</v>
      </c>
      <c r="D73" s="89">
        <f t="shared" si="33"/>
        <v>1.7447181823464053E-2</v>
      </c>
      <c r="E73" s="89">
        <f t="shared" si="33"/>
        <v>1.4839178710577938E-2</v>
      </c>
      <c r="F73" s="89">
        <f t="shared" si="33"/>
        <v>1.4654779058532297E-2</v>
      </c>
      <c r="G73" s="89">
        <f t="shared" si="33"/>
        <v>1.4572574293371332E-2</v>
      </c>
      <c r="H73" s="89">
        <f t="shared" si="33"/>
        <v>1.4485632376203261E-2</v>
      </c>
    </row>
    <row r="74" spans="1:9" x14ac:dyDescent="0.2">
      <c r="A74" s="9"/>
      <c r="B74" s="10" t="s">
        <v>19</v>
      </c>
      <c r="C74" s="89">
        <f t="shared" ref="C74:H74" si="34">D53/C53-1</f>
        <v>-0.20753419455899569</v>
      </c>
      <c r="D74" s="89">
        <f t="shared" si="34"/>
        <v>-3.0399453145341759E-2</v>
      </c>
      <c r="E74" s="89">
        <f t="shared" si="34"/>
        <v>1.1537275611159803E-2</v>
      </c>
      <c r="F74" s="89">
        <f t="shared" si="34"/>
        <v>1.5665385598951698E-2</v>
      </c>
      <c r="G74" s="89">
        <f t="shared" si="34"/>
        <v>1.6531607121658576E-2</v>
      </c>
      <c r="H74" s="89">
        <f t="shared" si="34"/>
        <v>1.5541949229248786E-2</v>
      </c>
    </row>
    <row r="75" spans="1:9" x14ac:dyDescent="0.2">
      <c r="A75" s="11"/>
      <c r="B75" s="10" t="s">
        <v>18</v>
      </c>
      <c r="C75" s="90">
        <f t="shared" ref="C75:H75" si="35">D54/C54-1</f>
        <v>1.9268240484763943E-2</v>
      </c>
      <c r="D75" s="90">
        <f t="shared" si="35"/>
        <v>-1.0773986400081204E-2</v>
      </c>
      <c r="E75" s="90">
        <f t="shared" si="35"/>
        <v>-2.1010375479790233E-2</v>
      </c>
      <c r="F75" s="90">
        <f t="shared" si="35"/>
        <v>-1.5487675237198073E-2</v>
      </c>
      <c r="G75" s="90">
        <f t="shared" si="35"/>
        <v>-1.0659400871990687E-2</v>
      </c>
      <c r="H75" s="90">
        <f t="shared" si="35"/>
        <v>-1.2665157979753983E-2</v>
      </c>
    </row>
    <row r="76" spans="1:9" ht="14.25" x14ac:dyDescent="0.2">
      <c r="A76" s="17" t="s">
        <v>257</v>
      </c>
      <c r="B76" s="22"/>
      <c r="C76" s="91">
        <f t="shared" ref="C76:H76" si="36">D55/C55-1</f>
        <v>-3.0199595263136536E-2</v>
      </c>
      <c r="D76" s="91">
        <f t="shared" si="36"/>
        <v>1.4681384158955701E-2</v>
      </c>
      <c r="E76" s="91">
        <f t="shared" si="36"/>
        <v>-2.9962830501625293E-3</v>
      </c>
      <c r="F76" s="91">
        <f t="shared" si="36"/>
        <v>3.4546870360159243E-3</v>
      </c>
      <c r="G76" s="91">
        <f t="shared" si="36"/>
        <v>5.5643857053195855E-3</v>
      </c>
      <c r="H76" s="91">
        <f t="shared" si="36"/>
        <v>7.1272469332097632E-3</v>
      </c>
    </row>
    <row r="77" spans="1:9" x14ac:dyDescent="0.2">
      <c r="A77" s="21"/>
      <c r="B77" s="14" t="s">
        <v>21</v>
      </c>
      <c r="C77" s="88">
        <f t="shared" ref="C77:H80" si="37">D57/C57-1</f>
        <v>2.6171495640315179E-2</v>
      </c>
      <c r="D77" s="88">
        <f t="shared" si="37"/>
        <v>7.6439441961640764E-2</v>
      </c>
      <c r="E77" s="88">
        <f t="shared" si="37"/>
        <v>-2.0361366677994486E-3</v>
      </c>
      <c r="F77" s="88">
        <f t="shared" si="37"/>
        <v>-1.7426093544045118E-3</v>
      </c>
      <c r="G77" s="88">
        <f t="shared" si="37"/>
        <v>-2.0508293309324799E-3</v>
      </c>
      <c r="H77" s="88">
        <f t="shared" si="37"/>
        <v>5.2350038713067093E-4</v>
      </c>
    </row>
    <row r="78" spans="1:9" x14ac:dyDescent="0.2">
      <c r="A78" s="21"/>
      <c r="B78" s="14" t="str">
        <f>B58</f>
        <v>Prestations IJ AMEXA</v>
      </c>
      <c r="C78" s="88">
        <f t="shared" si="37"/>
        <v>7.6159827915232015E-2</v>
      </c>
      <c r="D78" s="88">
        <f t="shared" si="37"/>
        <v>4.042107373136905E-2</v>
      </c>
      <c r="E78" s="88">
        <f t="shared" si="37"/>
        <v>8.3406390270135411E-4</v>
      </c>
      <c r="F78" s="88">
        <f t="shared" si="37"/>
        <v>-1.5864059745310799E-3</v>
      </c>
      <c r="G78" s="88">
        <f t="shared" si="37"/>
        <v>4.3631747912766805E-3</v>
      </c>
      <c r="H78" s="392">
        <f t="shared" si="37"/>
        <v>8.7323455820011997E-3</v>
      </c>
      <c r="I78" s="390" t="s">
        <v>292</v>
      </c>
    </row>
    <row r="79" spans="1:9" ht="15" x14ac:dyDescent="0.25">
      <c r="A79" s="23" t="str">
        <f>A59</f>
        <v>Total Prestations sociales, yc RCO et IJ AMEXA</v>
      </c>
      <c r="B79" s="24"/>
      <c r="C79" s="92">
        <f t="shared" si="37"/>
        <v>-2.5601276877965318E-2</v>
      </c>
      <c r="D79" s="92">
        <f t="shared" si="37"/>
        <v>1.9526667050270063E-2</v>
      </c>
      <c r="E79" s="92">
        <f t="shared" si="37"/>
        <v>-2.897958181768634E-3</v>
      </c>
      <c r="F79" s="92">
        <f t="shared" si="37"/>
        <v>3.0083006197834106E-3</v>
      </c>
      <c r="G79" s="92">
        <f t="shared" si="37"/>
        <v>4.9474110545162375E-3</v>
      </c>
      <c r="H79" s="93">
        <f t="shared" si="37"/>
        <v>6.6104463768110744E-3</v>
      </c>
      <c r="I79" s="391">
        <f>SUM(D79:H79)/5</f>
        <v>6.2389733839224304E-3</v>
      </c>
    </row>
    <row r="80" spans="1:9" x14ac:dyDescent="0.2">
      <c r="A80" s="6"/>
      <c r="B80" s="7" t="str">
        <f>B60</f>
        <v>Cotisations maladie (hors IJ Amexa)</v>
      </c>
      <c r="C80" s="88">
        <f t="shared" si="37"/>
        <v>2.3476375746817046E-2</v>
      </c>
      <c r="D80" s="88">
        <f t="shared" si="37"/>
        <v>8.231018362179543E-2</v>
      </c>
      <c r="E80" s="88">
        <f t="shared" si="37"/>
        <v>1.4883613029237353E-4</v>
      </c>
      <c r="F80" s="88">
        <f t="shared" si="37"/>
        <v>-0.16945512243046312</v>
      </c>
      <c r="G80" s="88">
        <f t="shared" si="37"/>
        <v>-1.6914906980271871E-2</v>
      </c>
      <c r="H80" s="88">
        <f t="shared" si="37"/>
        <v>8.0996197475744491E-3</v>
      </c>
    </row>
    <row r="81" spans="1:8" x14ac:dyDescent="0.2">
      <c r="A81" s="9"/>
      <c r="B81" s="12" t="s">
        <v>26</v>
      </c>
      <c r="C81" s="88">
        <f t="shared" ref="C81:H81" si="38">D61/C61-1</f>
        <v>5.528602828335405E-2</v>
      </c>
      <c r="D81" s="88">
        <f t="shared" si="38"/>
        <v>-2.3616677372327755E-2</v>
      </c>
      <c r="E81" s="88">
        <f t="shared" si="38"/>
        <v>-1.3399407974337474E-2</v>
      </c>
      <c r="F81" s="88">
        <f t="shared" si="38"/>
        <v>-1.2642159537542885E-2</v>
      </c>
      <c r="G81" s="88">
        <f t="shared" si="38"/>
        <v>-1.2361696869541139E-2</v>
      </c>
      <c r="H81" s="88">
        <f t="shared" si="38"/>
        <v>-9.3063781186991656E-3</v>
      </c>
    </row>
    <row r="82" spans="1:8" x14ac:dyDescent="0.2">
      <c r="A82" s="9"/>
      <c r="B82" s="10" t="s">
        <v>25</v>
      </c>
      <c r="C82" s="88">
        <f t="shared" ref="C82:H82" si="39">D62/C62-1</f>
        <v>9.4140705837058025E-3</v>
      </c>
      <c r="D82" s="88">
        <f t="shared" si="39"/>
        <v>-0.2822187307330043</v>
      </c>
      <c r="E82" s="88">
        <f t="shared" si="39"/>
        <v>-0.19908907331262682</v>
      </c>
      <c r="F82" s="88">
        <f t="shared" si="39"/>
        <v>-0.2543171492455516</v>
      </c>
      <c r="G82" s="88">
        <f t="shared" si="39"/>
        <v>-0.13357092302714302</v>
      </c>
      <c r="H82" s="88">
        <f t="shared" si="39"/>
        <v>-7.4296000000000029E-2</v>
      </c>
    </row>
    <row r="83" spans="1:8" x14ac:dyDescent="0.2">
      <c r="A83" s="9"/>
      <c r="B83" s="10" t="s">
        <v>24</v>
      </c>
      <c r="C83" s="88">
        <f t="shared" ref="C83:H83" si="40">D63/C63-1</f>
        <v>3.1914038096840569E-2</v>
      </c>
      <c r="D83" s="88">
        <f t="shared" si="40"/>
        <v>-3.2400996327911491E-3</v>
      </c>
      <c r="E83" s="88">
        <f t="shared" si="40"/>
        <v>-3.3301680970627245E-2</v>
      </c>
      <c r="F83" s="88">
        <f t="shared" si="40"/>
        <v>-9.1569059862047775E-2</v>
      </c>
      <c r="G83" s="88">
        <f t="shared" si="40"/>
        <v>-1.3703074238609725E-2</v>
      </c>
      <c r="H83" s="88">
        <f t="shared" si="40"/>
        <v>-9.5094799267170238E-5</v>
      </c>
    </row>
    <row r="84" spans="1:8" ht="14.25" x14ac:dyDescent="0.2">
      <c r="A84" s="17" t="s">
        <v>28</v>
      </c>
      <c r="B84" s="22"/>
      <c r="C84" s="91">
        <f t="shared" ref="C84:H84" si="41">D64/C64-1</f>
        <v>3.0519651575037443E-2</v>
      </c>
      <c r="D84" s="91">
        <f t="shared" si="41"/>
        <v>-1.7844183200987906E-3</v>
      </c>
      <c r="E84" s="91">
        <f t="shared" si="41"/>
        <v>-3.0176764273946777E-2</v>
      </c>
      <c r="F84" s="91">
        <f t="shared" si="41"/>
        <v>-0.11142731783580306</v>
      </c>
      <c r="G84" s="91">
        <f t="shared" si="41"/>
        <v>-1.8089963867675918E-2</v>
      </c>
      <c r="H84" s="91">
        <f t="shared" si="41"/>
        <v>-9.8800184767688926E-4</v>
      </c>
    </row>
    <row r="85" spans="1:8" x14ac:dyDescent="0.2">
      <c r="A85" s="21"/>
      <c r="B85" s="14" t="s">
        <v>27</v>
      </c>
      <c r="C85" s="88">
        <f t="shared" ref="C85:H87" si="42">D66/C66-1</f>
        <v>5.1176166257552058E-2</v>
      </c>
      <c r="D85" s="88">
        <f t="shared" si="42"/>
        <v>-3.0000000348947675E-2</v>
      </c>
      <c r="E85" s="88">
        <f t="shared" si="42"/>
        <v>0.24235676800609141</v>
      </c>
      <c r="F85" s="88">
        <f t="shared" si="42"/>
        <v>-7.7647222844095087E-2</v>
      </c>
      <c r="G85" s="88">
        <f t="shared" si="42"/>
        <v>-3.0893663581034514E-2</v>
      </c>
      <c r="H85" s="88">
        <f t="shared" si="42"/>
        <v>-1.1798081481881217E-2</v>
      </c>
    </row>
    <row r="86" spans="1:8" x14ac:dyDescent="0.2">
      <c r="A86" s="21"/>
      <c r="B86" s="14" t="str">
        <f>B67</f>
        <v>Cotisations IJ AMEXA</v>
      </c>
      <c r="C86" s="88">
        <f t="shared" si="42"/>
        <v>0.13131235413885056</v>
      </c>
      <c r="D86" s="88">
        <f t="shared" si="42"/>
        <v>7.1112842799999854E-2</v>
      </c>
      <c r="E86" s="88">
        <f t="shared" si="42"/>
        <v>-1.3299999999999979E-2</v>
      </c>
      <c r="F86" s="88">
        <f t="shared" si="42"/>
        <v>-1.1800000000000033E-2</v>
      </c>
      <c r="G86" s="88">
        <f t="shared" si="42"/>
        <v>-1.0000000000000009E-2</v>
      </c>
      <c r="H86" s="88">
        <f t="shared" si="42"/>
        <v>-9.3999999999999639E-3</v>
      </c>
    </row>
    <row r="87" spans="1:8" ht="15" x14ac:dyDescent="0.25">
      <c r="A87" s="23" t="str">
        <f>A68</f>
        <v>Total Cotisations, yc RCO et IJ AMEXA</v>
      </c>
      <c r="B87" s="24"/>
      <c r="C87" s="93">
        <f t="shared" si="42"/>
        <v>3.6746487460811883E-2</v>
      </c>
      <c r="D87" s="93">
        <f t="shared" si="42"/>
        <v>-4.8389686062426662E-3</v>
      </c>
      <c r="E87" s="93">
        <f t="shared" si="42"/>
        <v>1.8118058654470914E-2</v>
      </c>
      <c r="F87" s="93">
        <f t="shared" si="42"/>
        <v>-0.10131699267167682</v>
      </c>
      <c r="G87" s="93">
        <f t="shared" si="42"/>
        <v>-2.0644532185542963E-2</v>
      </c>
      <c r="H87" s="93">
        <f t="shared" si="42"/>
        <v>-3.6077222109734963E-3</v>
      </c>
    </row>
  </sheetData>
  <mergeCells count="18">
    <mergeCell ref="L23:M23"/>
    <mergeCell ref="N23:R23"/>
    <mergeCell ref="L25:L31"/>
    <mergeCell ref="M3:Q3"/>
    <mergeCell ref="L13:M13"/>
    <mergeCell ref="N13:R13"/>
    <mergeCell ref="A3:B3"/>
    <mergeCell ref="E3:I3"/>
    <mergeCell ref="A22:B22"/>
    <mergeCell ref="A70:B70"/>
    <mergeCell ref="D70:H70"/>
    <mergeCell ref="A26:B26"/>
    <mergeCell ref="D26:H26"/>
    <mergeCell ref="A45:B45"/>
    <mergeCell ref="A49:B49"/>
    <mergeCell ref="E49:I49"/>
    <mergeCell ref="A21:B21"/>
    <mergeCell ref="A44:B44"/>
  </mergeCells>
  <phoneticPr fontId="4" type="noConversion"/>
  <pageMargins left="0.78740157499999996" right="0.78740157499999996" top="0.984251969" bottom="0.984251969" header="0.4921259845" footer="0.4921259845"/>
  <pageSetup paperSize="9" orientation="portrait" horizontalDpi="4294967295" verticalDpi="4294967295"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1"/>
  </sheetPr>
  <dimension ref="A1:O20"/>
  <sheetViews>
    <sheetView workbookViewId="0">
      <selection sqref="A1:XFD1048576"/>
    </sheetView>
  </sheetViews>
  <sheetFormatPr baseColWidth="10" defaultRowHeight="12.75" x14ac:dyDescent="0.2"/>
  <cols>
    <col min="1" max="1" width="32.7109375" bestFit="1" customWidth="1"/>
    <col min="2" max="2" width="25.85546875" style="140" customWidth="1"/>
    <col min="3" max="3" width="13.28515625" style="142" customWidth="1"/>
    <col min="4" max="4" width="28.85546875" style="141" bestFit="1" customWidth="1"/>
    <col min="5" max="5" width="12.28515625" style="148" bestFit="1" customWidth="1"/>
    <col min="6" max="6" width="30" style="146" customWidth="1"/>
    <col min="7" max="9" width="12.28515625" style="146" customWidth="1"/>
    <col min="13" max="13" width="11.42578125" style="139"/>
    <col min="14" max="14" width="58.85546875" bestFit="1" customWidth="1"/>
  </cols>
  <sheetData>
    <row r="1" spans="1:15" x14ac:dyDescent="0.2">
      <c r="B1" s="140" t="s">
        <v>185</v>
      </c>
      <c r="C1" s="142" t="s">
        <v>187</v>
      </c>
      <c r="D1" s="141" t="s">
        <v>186</v>
      </c>
      <c r="E1" s="148" t="s">
        <v>188</v>
      </c>
      <c r="F1" s="147" t="s">
        <v>201</v>
      </c>
      <c r="G1" s="147" t="s">
        <v>202</v>
      </c>
      <c r="H1" s="147" t="s">
        <v>200</v>
      </c>
      <c r="I1" s="147" t="s">
        <v>203</v>
      </c>
      <c r="J1" t="s">
        <v>193</v>
      </c>
      <c r="K1" t="s">
        <v>194</v>
      </c>
      <c r="M1" s="139" t="s">
        <v>195</v>
      </c>
    </row>
    <row r="2" spans="1:15" ht="15" x14ac:dyDescent="0.2">
      <c r="A2" t="str">
        <f t="shared" ref="A2:A14" si="0">D2&amp;"_"&amp;E2</f>
        <v>Prestations sociales "Famille"_2015</v>
      </c>
      <c r="B2" s="143" t="s">
        <v>204</v>
      </c>
      <c r="C2" s="145" t="s">
        <v>190</v>
      </c>
      <c r="D2" s="144" t="s">
        <v>83</v>
      </c>
      <c r="E2" s="148">
        <v>2015</v>
      </c>
      <c r="F2" s="147" t="s">
        <v>199</v>
      </c>
      <c r="G2" s="147" t="s">
        <v>143</v>
      </c>
      <c r="H2" s="147" t="s">
        <v>196</v>
      </c>
      <c r="I2" s="147">
        <v>3</v>
      </c>
      <c r="J2" s="117" t="e">
        <f t="shared" ref="J2:J14" ca="1" si="1">MATCH(B2,INDIRECT("'["&amp;F2&amp;"]"&amp;G2&amp;"'!$"&amp;H2&amp;":$"&amp;H2 ),0)</f>
        <v>#REF!</v>
      </c>
      <c r="K2" t="e">
        <f ca="1">MATCH($C2,INDIRECT("'["&amp;F2&amp;"]"&amp;G2&amp;"'!$"&amp;I2&amp;":$"&amp;I2 ),0)</f>
        <v>#REF!</v>
      </c>
      <c r="M2" s="139" t="e">
        <f ca="1">INDEX(INDIRECT("'["&amp;F2&amp;"]"&amp;G2&amp;"'!$"&amp;H2&amp;":$DZ" ),J2,K2)</f>
        <v>#REF!</v>
      </c>
    </row>
    <row r="3" spans="1:15" ht="15" x14ac:dyDescent="0.2">
      <c r="A3" t="str">
        <f t="shared" si="0"/>
        <v>Prestations sociales "Famille"_2016</v>
      </c>
      <c r="B3" s="143" t="s">
        <v>189</v>
      </c>
      <c r="C3" s="145" t="s">
        <v>191</v>
      </c>
      <c r="D3" s="144" t="s">
        <v>83</v>
      </c>
      <c r="E3" s="148">
        <v>2016</v>
      </c>
      <c r="F3" s="147" t="s">
        <v>199</v>
      </c>
      <c r="G3" s="147" t="s">
        <v>143</v>
      </c>
      <c r="H3" s="147" t="s">
        <v>196</v>
      </c>
      <c r="I3" s="147">
        <v>3</v>
      </c>
      <c r="J3" s="117" t="e">
        <f t="shared" ca="1" si="1"/>
        <v>#REF!</v>
      </c>
      <c r="K3">
        <f>MATCH($C3,[10]Maladie!$3:$3,)</f>
        <v>6</v>
      </c>
      <c r="M3" s="139" t="e">
        <f ca="1">INDEX([10]Maladie!$A:$Z,J3,K3)</f>
        <v>#REF!</v>
      </c>
      <c r="O3" s="73"/>
    </row>
    <row r="4" spans="1:15" x14ac:dyDescent="0.2">
      <c r="A4" t="str">
        <f t="shared" si="0"/>
        <v>Charges maladie (hors IJ Amexa)_2017</v>
      </c>
      <c r="B4" s="140" t="s">
        <v>192</v>
      </c>
      <c r="C4" s="142" t="s">
        <v>198</v>
      </c>
      <c r="D4" s="122" t="s">
        <v>110</v>
      </c>
      <c r="E4" s="148">
        <v>2017</v>
      </c>
      <c r="F4" s="147" t="s">
        <v>199</v>
      </c>
      <c r="G4" s="147" t="s">
        <v>143</v>
      </c>
      <c r="H4" s="147" t="s">
        <v>197</v>
      </c>
      <c r="I4" s="147">
        <v>3</v>
      </c>
      <c r="J4" s="117" t="e">
        <f t="shared" ca="1" si="1"/>
        <v>#REF!</v>
      </c>
      <c r="K4">
        <f>MATCH($C4,[10]Maladie!$3:$3,)</f>
        <v>7</v>
      </c>
      <c r="M4" s="139" t="e">
        <f ca="1">INDEX([10]Maladie!$B:$Z,J4,K4)</f>
        <v>#REF!</v>
      </c>
    </row>
    <row r="5" spans="1:15" x14ac:dyDescent="0.2">
      <c r="A5" t="str">
        <f t="shared" si="0"/>
        <v>_</v>
      </c>
      <c r="J5" s="117" t="e">
        <f t="shared" ca="1" si="1"/>
        <v>#REF!</v>
      </c>
      <c r="K5" t="e">
        <f>MATCH($C5,[10]Maladie!$3:$3,)</f>
        <v>#N/A</v>
      </c>
      <c r="M5" s="139" t="e">
        <f ca="1">INDEX([10]Maladie!$A:$Z,J5,K5)</f>
        <v>#REF!</v>
      </c>
    </row>
    <row r="6" spans="1:15" x14ac:dyDescent="0.2">
      <c r="A6" t="str">
        <f t="shared" si="0"/>
        <v>_</v>
      </c>
      <c r="J6" s="117" t="e">
        <f t="shared" ca="1" si="1"/>
        <v>#REF!</v>
      </c>
      <c r="K6" t="e">
        <f>MATCH($C6,[10]Maladie!$3:$3,)</f>
        <v>#N/A</v>
      </c>
      <c r="M6" s="139" t="e">
        <f ca="1">INDEX([10]Maladie!$A:$Z,J6,K6)</f>
        <v>#REF!</v>
      </c>
    </row>
    <row r="7" spans="1:15" x14ac:dyDescent="0.2">
      <c r="A7" t="str">
        <f t="shared" si="0"/>
        <v>_</v>
      </c>
      <c r="J7" s="117" t="e">
        <f t="shared" ca="1" si="1"/>
        <v>#REF!</v>
      </c>
      <c r="K7" t="e">
        <f>MATCH($C7,[10]Maladie!$3:$3,)</f>
        <v>#N/A</v>
      </c>
      <c r="M7" s="139" t="e">
        <f ca="1">INDEX([10]Maladie!$A:$Z,J7,K7)</f>
        <v>#REF!</v>
      </c>
    </row>
    <row r="8" spans="1:15" x14ac:dyDescent="0.2">
      <c r="A8" t="str">
        <f t="shared" si="0"/>
        <v>_</v>
      </c>
      <c r="J8" s="117" t="e">
        <f t="shared" ca="1" si="1"/>
        <v>#REF!</v>
      </c>
      <c r="K8" t="e">
        <f>MATCH($C8,[10]Maladie!$3:$3,)</f>
        <v>#N/A</v>
      </c>
      <c r="M8" s="139" t="e">
        <f ca="1">INDEX([10]Maladie!$A:$Z,J8,K8)</f>
        <v>#REF!</v>
      </c>
    </row>
    <row r="9" spans="1:15" x14ac:dyDescent="0.2">
      <c r="A9" t="str">
        <f t="shared" si="0"/>
        <v>_</v>
      </c>
      <c r="J9" s="117" t="e">
        <f t="shared" ca="1" si="1"/>
        <v>#REF!</v>
      </c>
      <c r="K9" t="e">
        <f>MATCH($C9,[10]Maladie!$3:$3,)</f>
        <v>#N/A</v>
      </c>
      <c r="M9" s="139" t="e">
        <f ca="1">INDEX([10]Maladie!$A:$Z,J9,K9)</f>
        <v>#REF!</v>
      </c>
    </row>
    <row r="10" spans="1:15" x14ac:dyDescent="0.2">
      <c r="A10" t="str">
        <f t="shared" si="0"/>
        <v>_</v>
      </c>
      <c r="J10" s="117" t="e">
        <f t="shared" ca="1" si="1"/>
        <v>#REF!</v>
      </c>
      <c r="K10" t="e">
        <f>MATCH($C10,[10]Maladie!$3:$3,)</f>
        <v>#N/A</v>
      </c>
      <c r="M10" s="139" t="e">
        <f ca="1">INDEX([10]Maladie!$A:$Z,J10,K10)</f>
        <v>#REF!</v>
      </c>
    </row>
    <row r="11" spans="1:15" x14ac:dyDescent="0.2">
      <c r="A11" t="str">
        <f t="shared" si="0"/>
        <v>_</v>
      </c>
      <c r="J11" s="117" t="e">
        <f t="shared" ca="1" si="1"/>
        <v>#REF!</v>
      </c>
      <c r="K11" t="e">
        <f>MATCH($C11,[10]Maladie!$3:$3,)</f>
        <v>#N/A</v>
      </c>
      <c r="M11" s="139" t="e">
        <f ca="1">INDEX([10]Maladie!$A:$Z,J11,K11)</f>
        <v>#REF!</v>
      </c>
    </row>
    <row r="12" spans="1:15" x14ac:dyDescent="0.2">
      <c r="A12" t="str">
        <f t="shared" si="0"/>
        <v>_</v>
      </c>
      <c r="J12" s="117" t="e">
        <f t="shared" ca="1" si="1"/>
        <v>#REF!</v>
      </c>
      <c r="K12" t="e">
        <f>MATCH($C12,[10]Maladie!$3:$3,)</f>
        <v>#N/A</v>
      </c>
      <c r="M12" s="139" t="e">
        <f ca="1">INDEX([10]Maladie!$A:$Z,J12,K12)</f>
        <v>#REF!</v>
      </c>
    </row>
    <row r="13" spans="1:15" x14ac:dyDescent="0.2">
      <c r="A13" t="str">
        <f t="shared" si="0"/>
        <v>_</v>
      </c>
      <c r="J13" s="117" t="e">
        <f t="shared" ca="1" si="1"/>
        <v>#REF!</v>
      </c>
      <c r="K13" t="e">
        <f>MATCH($C13,[10]Maladie!$3:$3,)</f>
        <v>#N/A</v>
      </c>
      <c r="M13" s="139" t="e">
        <f ca="1">INDEX([10]Maladie!$A:$Z,J13,K13)</f>
        <v>#REF!</v>
      </c>
    </row>
    <row r="14" spans="1:15" x14ac:dyDescent="0.2">
      <c r="A14" t="str">
        <f t="shared" si="0"/>
        <v>_</v>
      </c>
      <c r="J14" s="117" t="e">
        <f t="shared" ca="1" si="1"/>
        <v>#REF!</v>
      </c>
      <c r="K14" t="e">
        <f>MATCH($C14,[10]Maladie!$3:$3,)</f>
        <v>#N/A</v>
      </c>
      <c r="M14" s="139" t="e">
        <f ca="1">INDEX([10]Maladie!$A:$Z,J14,K14)</f>
        <v>#REF!</v>
      </c>
    </row>
    <row r="16" spans="1:15" x14ac:dyDescent="0.2">
      <c r="J16" t="e">
        <f>MATCH(B2,[10]Maladie!$A:$A,0)</f>
        <v>#N/A</v>
      </c>
    </row>
    <row r="19" spans="10:14" x14ac:dyDescent="0.2">
      <c r="J19" t="e">
        <f>"A"&amp;"B"&amp;J16</f>
        <v>#N/A</v>
      </c>
    </row>
    <row r="20" spans="10:14" x14ac:dyDescent="0.2">
      <c r="N20" t="str">
        <f>"'["&amp;F2</f>
        <v>'[TCDC_PREVISIONS_2019-2023_NSA CCSS septembre 2019.xlsm</v>
      </c>
    </row>
  </sheetData>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31"/>
  <sheetViews>
    <sheetView topLeftCell="F1" workbookViewId="0">
      <selection activeCell="J3" sqref="J3"/>
    </sheetView>
  </sheetViews>
  <sheetFormatPr baseColWidth="10" defaultRowHeight="12.75" x14ac:dyDescent="0.2"/>
  <cols>
    <col min="1" max="1" width="32.7109375" bestFit="1" customWidth="1"/>
    <col min="2" max="2" width="31.28515625" style="140" customWidth="1"/>
    <col min="3" max="3" width="13.28515625" style="142" customWidth="1"/>
    <col min="4" max="4" width="28.85546875" style="141" bestFit="1" customWidth="1"/>
    <col min="5" max="5" width="19.5703125" style="148" bestFit="1" customWidth="1"/>
    <col min="6" max="6" width="58" style="146" bestFit="1" customWidth="1"/>
    <col min="7" max="9" width="12.28515625" style="146" customWidth="1"/>
    <col min="13" max="13" width="11.42578125" style="139"/>
    <col min="14" max="14" width="58.85546875" bestFit="1" customWidth="1"/>
  </cols>
  <sheetData>
    <row r="1" spans="1:15" x14ac:dyDescent="0.2">
      <c r="B1" s="140" t="s">
        <v>185</v>
      </c>
      <c r="C1" s="142" t="s">
        <v>187</v>
      </c>
      <c r="D1" s="141" t="s">
        <v>186</v>
      </c>
      <c r="E1" s="148" t="s">
        <v>188</v>
      </c>
      <c r="F1" s="147" t="s">
        <v>201</v>
      </c>
      <c r="G1" s="147" t="s">
        <v>202</v>
      </c>
      <c r="H1" s="147" t="s">
        <v>200</v>
      </c>
      <c r="I1" s="147" t="s">
        <v>203</v>
      </c>
      <c r="J1" t="s">
        <v>193</v>
      </c>
      <c r="K1" t="s">
        <v>194</v>
      </c>
      <c r="M1" s="139" t="s">
        <v>195</v>
      </c>
    </row>
    <row r="2" spans="1:15" x14ac:dyDescent="0.2">
      <c r="B2" s="140" t="s">
        <v>205</v>
      </c>
      <c r="C2" s="142" t="s">
        <v>206</v>
      </c>
      <c r="D2" s="141" t="s">
        <v>207</v>
      </c>
      <c r="E2" s="148" t="s">
        <v>208</v>
      </c>
      <c r="F2" s="147" t="s">
        <v>209</v>
      </c>
      <c r="G2" s="147" t="s">
        <v>210</v>
      </c>
      <c r="H2" s="147" t="s">
        <v>210</v>
      </c>
      <c r="I2" s="147" t="s">
        <v>211</v>
      </c>
    </row>
    <row r="3" spans="1:15" s="150" customFormat="1" ht="15" x14ac:dyDescent="0.2">
      <c r="A3" s="150" t="str">
        <f t="shared" ref="A3:A31" si="0">D3&amp;"_"&amp;E3</f>
        <v>Charges maladie (hors IJ Amexa)_2023</v>
      </c>
      <c r="B3" s="151" t="s">
        <v>189</v>
      </c>
      <c r="C3" s="157">
        <f>[11]Maladie!$H$6</f>
        <v>8708.8896153600017</v>
      </c>
      <c r="D3" s="152" t="str">
        <f>TableauxNote!B5</f>
        <v>Charges maladie (hors IJ Amexa)</v>
      </c>
      <c r="E3" s="153">
        <f>TableauxNote!C4</f>
        <v>2023</v>
      </c>
      <c r="F3" s="154" t="s">
        <v>199</v>
      </c>
      <c r="G3" s="154" t="s">
        <v>143</v>
      </c>
      <c r="H3" s="154" t="s">
        <v>196</v>
      </c>
      <c r="I3" s="154">
        <v>3</v>
      </c>
      <c r="J3" s="155" t="e">
        <f t="shared" ref="J3:J15" ca="1" si="1">MATCH(B3,INDIRECT("'["&amp;F3&amp;"]"&amp;G3&amp;"'!$"&amp;H3&amp;":$"&amp;H3 ),0)</f>
        <v>#REF!</v>
      </c>
      <c r="K3" s="150" t="e">
        <f ca="1">MATCH($C3,INDIRECT("'["&amp;F3&amp;"]"&amp;G3&amp;"'!$"&amp;I3&amp;":$"&amp;I3 ),0)</f>
        <v>#REF!</v>
      </c>
      <c r="M3" s="156" t="e">
        <f ca="1">INDEX(INDIRECT("'["&amp;F3&amp;"]"&amp;G3&amp;"'!$"&amp;H3&amp;":$DZ" ),J3,K3)</f>
        <v>#REF!</v>
      </c>
    </row>
    <row r="4" spans="1:15" ht="15" x14ac:dyDescent="0.2">
      <c r="A4" t="str">
        <f t="shared" si="0"/>
        <v>Prestations sociales "Famille"_2016</v>
      </c>
      <c r="B4" s="143" t="s">
        <v>189</v>
      </c>
      <c r="C4" s="145" t="s">
        <v>191</v>
      </c>
      <c r="D4" s="144" t="s">
        <v>83</v>
      </c>
      <c r="E4" s="148">
        <v>2016</v>
      </c>
      <c r="F4" s="147" t="s">
        <v>199</v>
      </c>
      <c r="G4" s="147" t="s">
        <v>143</v>
      </c>
      <c r="H4" s="147" t="s">
        <v>196</v>
      </c>
      <c r="I4" s="147">
        <v>3</v>
      </c>
      <c r="J4" s="117" t="e">
        <f t="shared" ca="1" si="1"/>
        <v>#REF!</v>
      </c>
      <c r="K4">
        <f>MATCH($C4,[10]Maladie!$3:$3,)</f>
        <v>6</v>
      </c>
      <c r="M4" s="139" t="e">
        <f ca="1">INDEX([10]Maladie!$A:$Z,J4,K4)</f>
        <v>#REF!</v>
      </c>
      <c r="O4" s="73"/>
    </row>
    <row r="5" spans="1:15" x14ac:dyDescent="0.2">
      <c r="A5" t="str">
        <f t="shared" si="0"/>
        <v>Charges maladie (hors IJ Amexa)_2017</v>
      </c>
      <c r="B5" s="140" t="s">
        <v>192</v>
      </c>
      <c r="C5" s="142" t="s">
        <v>198</v>
      </c>
      <c r="D5" s="122" t="s">
        <v>110</v>
      </c>
      <c r="E5" s="148">
        <v>2017</v>
      </c>
      <c r="F5" s="147" t="s">
        <v>199</v>
      </c>
      <c r="G5" s="147" t="s">
        <v>143</v>
      </c>
      <c r="H5" s="147" t="s">
        <v>197</v>
      </c>
      <c r="I5" s="147">
        <v>3</v>
      </c>
      <c r="J5" s="117" t="e">
        <f t="shared" ca="1" si="1"/>
        <v>#REF!</v>
      </c>
      <c r="K5">
        <f>MATCH($C5,[10]Maladie!$3:$3,)</f>
        <v>7</v>
      </c>
      <c r="M5" s="139" t="e">
        <f ca="1">INDEX([10]Maladie!$B:$Z,J5,K5)</f>
        <v>#REF!</v>
      </c>
    </row>
    <row r="6" spans="1:15" x14ac:dyDescent="0.2">
      <c r="A6" t="str">
        <f t="shared" si="0"/>
        <v>_</v>
      </c>
      <c r="J6" s="117" t="e">
        <f t="shared" ca="1" si="1"/>
        <v>#REF!</v>
      </c>
      <c r="K6" t="e">
        <f>MATCH($C6,[10]Maladie!$3:$3,)</f>
        <v>#N/A</v>
      </c>
      <c r="M6" s="139" t="e">
        <f ca="1">INDEX([10]Maladie!$A:$Z,J6,K6)</f>
        <v>#REF!</v>
      </c>
    </row>
    <row r="7" spans="1:15" x14ac:dyDescent="0.2">
      <c r="A7" t="str">
        <f t="shared" si="0"/>
        <v>_</v>
      </c>
      <c r="J7" s="117" t="e">
        <f t="shared" ca="1" si="1"/>
        <v>#REF!</v>
      </c>
      <c r="K7" t="e">
        <f>MATCH($C7,[10]Maladie!$3:$3,)</f>
        <v>#N/A</v>
      </c>
      <c r="M7" s="139" t="e">
        <f ca="1">INDEX([10]Maladie!$A:$Z,J7,K7)</f>
        <v>#REF!</v>
      </c>
    </row>
    <row r="8" spans="1:15" x14ac:dyDescent="0.2">
      <c r="A8" t="str">
        <f t="shared" si="0"/>
        <v>_</v>
      </c>
      <c r="J8" s="117" t="e">
        <f t="shared" ca="1" si="1"/>
        <v>#REF!</v>
      </c>
      <c r="K8" t="e">
        <f>MATCH($C8,[10]Maladie!$3:$3,)</f>
        <v>#N/A</v>
      </c>
      <c r="M8" s="139" t="e">
        <f ca="1">INDEX([10]Maladie!$A:$Z,J8,K8)</f>
        <v>#REF!</v>
      </c>
    </row>
    <row r="9" spans="1:15" x14ac:dyDescent="0.2">
      <c r="A9" t="str">
        <f t="shared" si="0"/>
        <v>_</v>
      </c>
      <c r="J9" s="117" t="e">
        <f t="shared" ca="1" si="1"/>
        <v>#REF!</v>
      </c>
      <c r="K9" t="e">
        <f>MATCH($C9,[10]Maladie!$3:$3,)</f>
        <v>#N/A</v>
      </c>
      <c r="M9" s="139" t="e">
        <f ca="1">INDEX([10]Maladie!$A:$Z,J9,K9)</f>
        <v>#REF!</v>
      </c>
    </row>
    <row r="10" spans="1:15" x14ac:dyDescent="0.2">
      <c r="A10" t="str">
        <f t="shared" si="0"/>
        <v>_</v>
      </c>
      <c r="J10" s="117" t="e">
        <f t="shared" ca="1" si="1"/>
        <v>#REF!</v>
      </c>
      <c r="K10" t="e">
        <f>MATCH($C10,[10]Maladie!$3:$3,)</f>
        <v>#N/A</v>
      </c>
      <c r="M10" s="139" t="e">
        <f ca="1">INDEX([10]Maladie!$A:$Z,J10,K10)</f>
        <v>#REF!</v>
      </c>
    </row>
    <row r="11" spans="1:15" x14ac:dyDescent="0.2">
      <c r="A11" t="str">
        <f t="shared" si="0"/>
        <v>_</v>
      </c>
      <c r="J11" s="117" t="e">
        <f t="shared" ca="1" si="1"/>
        <v>#REF!</v>
      </c>
      <c r="K11" t="e">
        <f>MATCH($C11,[10]Maladie!$3:$3,)</f>
        <v>#N/A</v>
      </c>
      <c r="M11" s="139" t="e">
        <f ca="1">INDEX([10]Maladie!$A:$Z,J11,K11)</f>
        <v>#REF!</v>
      </c>
    </row>
    <row r="12" spans="1:15" x14ac:dyDescent="0.2">
      <c r="A12" t="str">
        <f t="shared" si="0"/>
        <v>_</v>
      </c>
      <c r="J12" s="117" t="e">
        <f t="shared" ca="1" si="1"/>
        <v>#REF!</v>
      </c>
      <c r="K12" t="e">
        <f>MATCH($C12,[10]Maladie!$3:$3,)</f>
        <v>#N/A</v>
      </c>
      <c r="M12" s="139" t="e">
        <f ca="1">INDEX([10]Maladie!$A:$Z,J12,K12)</f>
        <v>#REF!</v>
      </c>
    </row>
    <row r="13" spans="1:15" x14ac:dyDescent="0.2">
      <c r="A13" t="str">
        <f t="shared" si="0"/>
        <v>_</v>
      </c>
      <c r="J13" s="117" t="e">
        <f t="shared" ca="1" si="1"/>
        <v>#REF!</v>
      </c>
      <c r="K13" t="e">
        <f>MATCH($C13,[10]Maladie!$3:$3,)</f>
        <v>#N/A</v>
      </c>
      <c r="M13" s="139" t="e">
        <f ca="1">INDEX([10]Maladie!$A:$Z,J13,K13)</f>
        <v>#REF!</v>
      </c>
    </row>
    <row r="14" spans="1:15" x14ac:dyDescent="0.2">
      <c r="A14" t="str">
        <f t="shared" si="0"/>
        <v>_</v>
      </c>
      <c r="J14" s="117" t="e">
        <f t="shared" ca="1" si="1"/>
        <v>#REF!</v>
      </c>
      <c r="K14" t="e">
        <f>MATCH($C14,[10]Maladie!$3:$3,)</f>
        <v>#N/A</v>
      </c>
      <c r="M14" s="139" t="e">
        <f ca="1">INDEX([10]Maladie!$A:$Z,J14,K14)</f>
        <v>#REF!</v>
      </c>
    </row>
    <row r="15" spans="1:15" x14ac:dyDescent="0.2">
      <c r="A15" t="str">
        <f t="shared" si="0"/>
        <v>_</v>
      </c>
      <c r="J15" s="117" t="e">
        <f t="shared" ca="1" si="1"/>
        <v>#REF!</v>
      </c>
      <c r="K15" t="e">
        <f>MATCH($C15,[10]Maladie!$3:$3,)</f>
        <v>#N/A</v>
      </c>
      <c r="M15" s="139" t="e">
        <f ca="1">INDEX([10]Maladie!$A:$Z,J15,K15)</f>
        <v>#REF!</v>
      </c>
    </row>
    <row r="16" spans="1:15" x14ac:dyDescent="0.2">
      <c r="A16" t="str">
        <f t="shared" si="0"/>
        <v>_</v>
      </c>
    </row>
    <row r="17" spans="1:14" x14ac:dyDescent="0.2">
      <c r="A17" t="str">
        <f t="shared" si="0"/>
        <v>_</v>
      </c>
      <c r="J17">
        <f>MATCH(B3,[10]Maladie!$A:$A,0)</f>
        <v>7</v>
      </c>
    </row>
    <row r="18" spans="1:14" x14ac:dyDescent="0.2">
      <c r="A18" t="str">
        <f t="shared" si="0"/>
        <v>_</v>
      </c>
    </row>
    <row r="19" spans="1:14" x14ac:dyDescent="0.2">
      <c r="A19" t="str">
        <f t="shared" si="0"/>
        <v>_</v>
      </c>
    </row>
    <row r="20" spans="1:14" x14ac:dyDescent="0.2">
      <c r="A20" t="str">
        <f t="shared" si="0"/>
        <v>_</v>
      </c>
      <c r="J20" t="str">
        <f>"A"&amp;"B"&amp;J17</f>
        <v>AB7</v>
      </c>
    </row>
    <row r="21" spans="1:14" x14ac:dyDescent="0.2">
      <c r="A21" t="str">
        <f t="shared" si="0"/>
        <v>_</v>
      </c>
      <c r="N21" t="str">
        <f>"'["&amp;F3</f>
        <v>'[TCDC_PREVISIONS_2019-2023_NSA CCSS septembre 2019.xlsm</v>
      </c>
    </row>
    <row r="22" spans="1:14" x14ac:dyDescent="0.2">
      <c r="A22" t="str">
        <f t="shared" si="0"/>
        <v>_</v>
      </c>
    </row>
    <row r="23" spans="1:14" x14ac:dyDescent="0.2">
      <c r="A23" t="str">
        <f t="shared" si="0"/>
        <v>_</v>
      </c>
    </row>
    <row r="24" spans="1:14" x14ac:dyDescent="0.2">
      <c r="A24" t="str">
        <f t="shared" si="0"/>
        <v>_</v>
      </c>
    </row>
    <row r="25" spans="1:14" x14ac:dyDescent="0.2">
      <c r="A25" t="str">
        <f t="shared" si="0"/>
        <v>_</v>
      </c>
    </row>
    <row r="26" spans="1:14" x14ac:dyDescent="0.2">
      <c r="A26" t="str">
        <f t="shared" si="0"/>
        <v>_</v>
      </c>
    </row>
    <row r="27" spans="1:14" x14ac:dyDescent="0.2">
      <c r="A27" t="str">
        <f t="shared" si="0"/>
        <v>_</v>
      </c>
    </row>
    <row r="28" spans="1:14" x14ac:dyDescent="0.2">
      <c r="A28" t="str">
        <f t="shared" si="0"/>
        <v>_</v>
      </c>
    </row>
    <row r="29" spans="1:14" x14ac:dyDescent="0.2">
      <c r="A29" t="str">
        <f t="shared" si="0"/>
        <v>_</v>
      </c>
    </row>
    <row r="30" spans="1:14" x14ac:dyDescent="0.2">
      <c r="A30" t="str">
        <f t="shared" si="0"/>
        <v>_</v>
      </c>
    </row>
    <row r="31" spans="1:14" x14ac:dyDescent="0.2">
      <c r="A31" t="str">
        <f t="shared" si="0"/>
        <v>_</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L98"/>
  <sheetViews>
    <sheetView zoomScale="90" zoomScaleNormal="90" workbookViewId="0">
      <pane xSplit="1" ySplit="1" topLeftCell="B2" activePane="bottomRight" state="frozen"/>
      <selection pane="topRight" activeCell="B1" sqref="B1"/>
      <selection pane="bottomLeft" activeCell="A2" sqref="A2"/>
      <selection pane="bottomRight"/>
    </sheetView>
  </sheetViews>
  <sheetFormatPr baseColWidth="10" defaultRowHeight="12.75" x14ac:dyDescent="0.2"/>
  <cols>
    <col min="1" max="1" width="36.5703125" customWidth="1"/>
    <col min="2" max="3" width="14.85546875" bestFit="1" customWidth="1"/>
    <col min="4" max="8" width="14.42578125" bestFit="1" customWidth="1"/>
    <col min="9" max="9" width="10.28515625" bestFit="1" customWidth="1"/>
    <col min="10" max="10" width="4.5703125" style="129" customWidth="1"/>
  </cols>
  <sheetData>
    <row r="1" spans="1:9" x14ac:dyDescent="0.2">
      <c r="A1" s="53"/>
      <c r="B1" s="254" t="s">
        <v>265</v>
      </c>
      <c r="C1" s="254" t="s">
        <v>295</v>
      </c>
      <c r="D1" s="255" t="s">
        <v>240</v>
      </c>
      <c r="E1" s="255" t="s">
        <v>243</v>
      </c>
      <c r="F1" s="255" t="s">
        <v>249</v>
      </c>
      <c r="G1" s="255" t="s">
        <v>261</v>
      </c>
      <c r="H1" s="255" t="s">
        <v>296</v>
      </c>
      <c r="I1" s="245"/>
    </row>
    <row r="2" spans="1:9" x14ac:dyDescent="0.2">
      <c r="A2" s="54" t="s">
        <v>130</v>
      </c>
      <c r="B2" s="247">
        <f>TableauxNote!C5</f>
        <v>7077.4359834700008</v>
      </c>
      <c r="C2" s="247">
        <f>TableauxNote!D5</f>
        <v>6633.8170749399997</v>
      </c>
      <c r="D2" s="96">
        <f>TableauxNote!E5</f>
        <v>6886.0055551383994</v>
      </c>
      <c r="E2" s="96">
        <f>TableauxNote!F5</f>
        <v>6966.3935310310226</v>
      </c>
      <c r="F2" s="96">
        <f>TableauxNote!G5</f>
        <v>7091.0649131658529</v>
      </c>
      <c r="G2" s="96">
        <f>TableauxNote!H5</f>
        <v>7231.1087397095289</v>
      </c>
      <c r="H2" s="96">
        <f>TableauxNote!I5</f>
        <v>7412.3040485252504</v>
      </c>
      <c r="I2" s="246"/>
    </row>
    <row r="3" spans="1:9" x14ac:dyDescent="0.2">
      <c r="A3" s="54" t="s">
        <v>127</v>
      </c>
      <c r="B3" s="247">
        <f>TableauxNote!C11</f>
        <v>101.76224481000001</v>
      </c>
      <c r="C3" s="247">
        <f>TableauxNote!D11</f>
        <v>107.29714231999999</v>
      </c>
      <c r="D3" s="96">
        <f>TableauxNote!E11</f>
        <v>112.00374202444348</v>
      </c>
      <c r="E3" s="96">
        <f>TableauxNote!F11</f>
        <v>111.8474176395287</v>
      </c>
      <c r="F3" s="96">
        <f>TableauxNote!G11</f>
        <v>111.51446933297646</v>
      </c>
      <c r="G3" s="96">
        <f>TableauxNote!H11</f>
        <v>111.73944297084589</v>
      </c>
      <c r="H3" s="96">
        <f>TableauxNote!I11</f>
        <v>112.36355481362314</v>
      </c>
      <c r="I3" s="246"/>
    </row>
    <row r="4" spans="1:9" x14ac:dyDescent="0.2">
      <c r="A4" s="54" t="s">
        <v>42</v>
      </c>
      <c r="B4" s="247">
        <f>TableauxNote!C6</f>
        <v>477.64435893999996</v>
      </c>
      <c r="C4" s="247">
        <f>TableauxNote!D6</f>
        <v>533.48982902</v>
      </c>
      <c r="D4" s="96">
        <f>TableauxNote!E6</f>
        <v>472.52325541995708</v>
      </c>
      <c r="E4" s="96">
        <f>TableauxNote!F6</f>
        <v>490.18268378469963</v>
      </c>
      <c r="F4" s="96">
        <f>TableauxNote!G6</f>
        <v>472.95666853210525</v>
      </c>
      <c r="G4" s="96">
        <f>TableauxNote!H6</f>
        <v>482.07277940794017</v>
      </c>
      <c r="H4" s="96">
        <f>TableauxNote!I6</f>
        <v>492.30424594839263</v>
      </c>
      <c r="I4" s="246"/>
    </row>
    <row r="5" spans="1:9" x14ac:dyDescent="0.2">
      <c r="A5" s="54" t="s">
        <v>43</v>
      </c>
      <c r="B5" s="247">
        <f>TableauxNote!C7</f>
        <v>690.39751589000002</v>
      </c>
      <c r="C5" s="247">
        <f>TableauxNote!D7</f>
        <v>577.71216615999992</v>
      </c>
      <c r="D5" s="96">
        <f>TableauxNote!E7</f>
        <v>551.34385770138761</v>
      </c>
      <c r="E5" s="96">
        <f>TableauxNote!F7</f>
        <v>550.33336627490473</v>
      </c>
      <c r="F5" s="96">
        <f>TableauxNote!G7</f>
        <v>550.93357762611015</v>
      </c>
      <c r="G5" s="96">
        <f>TableauxNote!H7</f>
        <v>556.35266952423785</v>
      </c>
      <c r="H5" s="96">
        <f>TableauxNote!I7</f>
        <v>562.92018403592886</v>
      </c>
      <c r="I5" s="246"/>
    </row>
    <row r="6" spans="1:9" x14ac:dyDescent="0.2">
      <c r="A6" s="54" t="s">
        <v>44</v>
      </c>
      <c r="B6" s="247">
        <f>TableauxNote!C8</f>
        <v>7091.91930813</v>
      </c>
      <c r="C6" s="247">
        <f>TableauxNote!D8</f>
        <v>7242.5508439799987</v>
      </c>
      <c r="D6" s="96">
        <f>TableauxNote!E8</f>
        <v>7153.9728010980798</v>
      </c>
      <c r="E6" s="96">
        <f>TableauxNote!F8</f>
        <v>6918.3618626946691</v>
      </c>
      <c r="F6" s="96">
        <f>TableauxNote!G8</f>
        <v>6795.1318255429524</v>
      </c>
      <c r="G6" s="96">
        <f>TableauxNote!H8</f>
        <v>6718.645563990488</v>
      </c>
      <c r="H6" s="96">
        <f>TableauxNote!I8</f>
        <v>6636.0108242309352</v>
      </c>
      <c r="I6" s="246"/>
    </row>
    <row r="7" spans="1:9" x14ac:dyDescent="0.2">
      <c r="A7" s="54" t="s">
        <v>45</v>
      </c>
      <c r="B7" s="247">
        <f>TableauxNote!C10</f>
        <v>1201.4819880700002</v>
      </c>
      <c r="C7" s="247">
        <f>TableauxNote!D10</f>
        <v>1287.7412099799997</v>
      </c>
      <c r="D7" s="96">
        <f>TableauxNote!E10</f>
        <v>1370.8283026333506</v>
      </c>
      <c r="E7" s="96">
        <f>TableauxNote!F10</f>
        <v>1395.9526236690019</v>
      </c>
      <c r="F7" s="96">
        <f>TableauxNote!G10</f>
        <v>1382.8616109253296</v>
      </c>
      <c r="G7" s="96">
        <f>TableauxNote!H10</f>
        <v>1376.3491121168545</v>
      </c>
      <c r="H7" s="96">
        <f>TableauxNote!I10</f>
        <v>1375.5967576042376</v>
      </c>
      <c r="I7" s="246"/>
    </row>
    <row r="8" spans="1:9" x14ac:dyDescent="0.2">
      <c r="A8" s="60" t="s">
        <v>287</v>
      </c>
      <c r="B8" s="248">
        <f t="shared" ref="B8:H8" si="0">SUM(B2:B7)</f>
        <v>16640.64139931</v>
      </c>
      <c r="C8" s="248">
        <f t="shared" si="0"/>
        <v>16382.608266399997</v>
      </c>
      <c r="D8" s="97">
        <f t="shared" si="0"/>
        <v>16546.677514015621</v>
      </c>
      <c r="E8" s="97">
        <f t="shared" si="0"/>
        <v>16433.071485093828</v>
      </c>
      <c r="F8" s="97">
        <f t="shared" si="0"/>
        <v>16404.463065125328</v>
      </c>
      <c r="G8" s="97">
        <f t="shared" si="0"/>
        <v>16476.268307719896</v>
      </c>
      <c r="H8" s="97">
        <f t="shared" si="0"/>
        <v>16591.499615158369</v>
      </c>
    </row>
    <row r="9" spans="1:9" x14ac:dyDescent="0.2">
      <c r="A9" s="60" t="s">
        <v>65</v>
      </c>
      <c r="B9" s="249">
        <f>'RESULTAT NET'!B2</f>
        <v>16640.64139931</v>
      </c>
      <c r="C9" s="249">
        <f>'RESULTAT NET'!C2</f>
        <v>16382.608266399997</v>
      </c>
      <c r="D9" s="98">
        <f>'RESULTAT NET'!D2</f>
        <v>16546.677514015621</v>
      </c>
      <c r="E9" s="98">
        <f>'RESULTAT NET'!E2</f>
        <v>16433.071485093828</v>
      </c>
      <c r="F9" s="98">
        <f>'RESULTAT NET'!F2</f>
        <v>16404.463065125328</v>
      </c>
      <c r="G9" s="98">
        <f>'RESULTAT NET'!G2</f>
        <v>16476.268307719896</v>
      </c>
      <c r="H9" s="98">
        <f>'RESULTAT NET'!H2</f>
        <v>16591.499615158369</v>
      </c>
    </row>
    <row r="10" spans="1:9" x14ac:dyDescent="0.2">
      <c r="A10" s="61" t="s">
        <v>129</v>
      </c>
      <c r="B10" s="250">
        <f>TableauxNote!C13</f>
        <v>7077.4359134700007</v>
      </c>
      <c r="C10" s="250">
        <f>TableauxNote!D13</f>
        <v>6633.8170749399997</v>
      </c>
      <c r="D10" s="99">
        <f>TableauxNote!E13</f>
        <v>6886.0055551383984</v>
      </c>
      <c r="E10" s="99">
        <f>TableauxNote!F13</f>
        <v>6966.3935310310217</v>
      </c>
      <c r="F10" s="99">
        <f>TableauxNote!G13</f>
        <v>7091.0649131658529</v>
      </c>
      <c r="G10" s="99">
        <f>TableauxNote!H13</f>
        <v>7231.1087397095289</v>
      </c>
      <c r="H10" s="99">
        <f>TableauxNote!I13</f>
        <v>7412.3040485252495</v>
      </c>
    </row>
    <row r="11" spans="1:9" x14ac:dyDescent="0.2">
      <c r="A11" t="s">
        <v>121</v>
      </c>
      <c r="B11" s="250">
        <f>TableauxNote!C19</f>
        <v>97.221745869999992</v>
      </c>
      <c r="C11" s="250">
        <f>TableauxNote!D19</f>
        <v>106.07799799000003</v>
      </c>
      <c r="D11" s="99">
        <f>TableauxNote!E19</f>
        <v>111.7938566530061</v>
      </c>
      <c r="E11" s="99">
        <f>TableauxNote!F19</f>
        <v>112.02175967059365</v>
      </c>
      <c r="F11" s="99">
        <f>TableauxNote!G19</f>
        <v>110.68268216934072</v>
      </c>
      <c r="G11" s="99">
        <f>TableauxNote!H19</f>
        <v>109.54263306122776</v>
      </c>
      <c r="H11" s="99">
        <f>TableauxNote!I19</f>
        <v>108.52560163713096</v>
      </c>
    </row>
    <row r="12" spans="1:9" x14ac:dyDescent="0.2">
      <c r="A12" t="s">
        <v>46</v>
      </c>
      <c r="B12" s="250">
        <f>TableauxNote!C14</f>
        <v>427.02981453999996</v>
      </c>
      <c r="C12" s="250">
        <f>TableauxNote!D14</f>
        <v>482.64738179000005</v>
      </c>
      <c r="D12" s="99">
        <f>TableauxNote!E14</f>
        <v>461.69882210876511</v>
      </c>
      <c r="E12" s="99">
        <f>TableauxNote!F14</f>
        <v>448.10803862763964</v>
      </c>
      <c r="F12" s="99">
        <f>TableauxNote!G14</f>
        <v>434.75916853615144</v>
      </c>
      <c r="G12" s="99">
        <f>TableauxNote!H14</f>
        <v>428.06105564297383</v>
      </c>
      <c r="H12" s="99">
        <f>TableauxNote!I14</f>
        <v>419.84314670058416</v>
      </c>
    </row>
    <row r="13" spans="1:9" x14ac:dyDescent="0.2">
      <c r="A13" s="117" t="s">
        <v>290</v>
      </c>
      <c r="B13" s="250">
        <f>TableauxNote!C15</f>
        <v>690.39751589000002</v>
      </c>
      <c r="C13" s="250">
        <f>TableauxNote!D15</f>
        <v>577.71216616000004</v>
      </c>
      <c r="D13" s="99">
        <f>TableauxNote!E15</f>
        <v>551.34385770138761</v>
      </c>
      <c r="E13" s="99">
        <f>TableauxNote!F15</f>
        <v>550.33336627490462</v>
      </c>
      <c r="F13" s="99">
        <f>TableauxNote!G15</f>
        <v>550.93357762611015</v>
      </c>
      <c r="G13" s="99">
        <f>TableauxNote!H15</f>
        <v>556.35266952423785</v>
      </c>
      <c r="H13" s="99">
        <f>TableauxNote!I15</f>
        <v>562.92018403592886</v>
      </c>
    </row>
    <row r="14" spans="1:9" x14ac:dyDescent="0.2">
      <c r="A14" t="s">
        <v>47</v>
      </c>
      <c r="B14" s="250">
        <f>TableauxNote!C16</f>
        <v>7283.4598962299997</v>
      </c>
      <c r="C14" s="250">
        <f>TableauxNote!D16</f>
        <v>7356.0507035499995</v>
      </c>
      <c r="D14" s="99">
        <f>TableauxNote!E16</f>
        <v>7399.4690239245019</v>
      </c>
      <c r="E14" s="99">
        <f>TableauxNote!F16</f>
        <v>7290.0438853077758</v>
      </c>
      <c r="F14" s="99">
        <f>TableauxNote!G16</f>
        <v>7036.7918451154592</v>
      </c>
      <c r="G14" s="99">
        <f>TableauxNote!H16</f>
        <v>6986.5351426062571</v>
      </c>
      <c r="H14" s="99">
        <f>TableauxNote!I16</f>
        <v>6980.2944479751341</v>
      </c>
    </row>
    <row r="15" spans="1:9" x14ac:dyDescent="0.2">
      <c r="A15" t="s">
        <v>48</v>
      </c>
      <c r="B15" s="250">
        <f>TableauxNote!C18</f>
        <v>1222.1407849899999</v>
      </c>
      <c r="C15" s="250">
        <f>TableauxNote!D18</f>
        <v>1325.1747409600002</v>
      </c>
      <c r="D15" s="99">
        <f>TableauxNote!E18</f>
        <v>1371.0952863529919</v>
      </c>
      <c r="E15" s="99">
        <f>TableauxNote!F18</f>
        <v>1500.5928706628633</v>
      </c>
      <c r="F15" s="99">
        <f>TableauxNote!G18</f>
        <v>1475.4430830907979</v>
      </c>
      <c r="G15" s="99">
        <f>TableauxNote!H18</f>
        <v>1445.7333059770585</v>
      </c>
      <c r="H15" s="99">
        <f>TableauxNote!I18</f>
        <v>1434.6243537980495</v>
      </c>
      <c r="I15" s="55"/>
    </row>
    <row r="16" spans="1:9" x14ac:dyDescent="0.2">
      <c r="A16" s="61" t="s">
        <v>291</v>
      </c>
      <c r="B16" s="251">
        <f t="shared" ref="B16:H16" si="1">SUM(B10:B15)</f>
        <v>16797.685670989998</v>
      </c>
      <c r="C16" s="251">
        <f t="shared" si="1"/>
        <v>16481.480065389998</v>
      </c>
      <c r="D16" s="100">
        <f t="shared" si="1"/>
        <v>16781.406401879052</v>
      </c>
      <c r="E16" s="100">
        <f t="shared" si="1"/>
        <v>16867.493451574799</v>
      </c>
      <c r="F16" s="100">
        <f t="shared" si="1"/>
        <v>16699.675269703712</v>
      </c>
      <c r="G16" s="100">
        <f t="shared" si="1"/>
        <v>16757.333546521284</v>
      </c>
      <c r="H16" s="100">
        <f t="shared" si="1"/>
        <v>16918.511782672074</v>
      </c>
      <c r="I16" s="55"/>
    </row>
    <row r="17" spans="1:12" x14ac:dyDescent="0.2">
      <c r="A17" s="61" t="s">
        <v>65</v>
      </c>
      <c r="B17" s="252">
        <f>'RESULTAT NET'!B4</f>
        <v>16797.685670989998</v>
      </c>
      <c r="C17" s="252">
        <f>'RESULTAT NET'!C4</f>
        <v>16481.480065389998</v>
      </c>
      <c r="D17" s="101">
        <f>'RESULTAT NET'!D4</f>
        <v>16781.406401879052</v>
      </c>
      <c r="E17" s="101">
        <f>'RESULTAT NET'!E4</f>
        <v>16867.493451574799</v>
      </c>
      <c r="F17" s="101">
        <f>'RESULTAT NET'!F4</f>
        <v>16699.675269703712</v>
      </c>
      <c r="G17" s="101">
        <f>'RESULTAT NET'!G4</f>
        <v>16757.333546521284</v>
      </c>
      <c r="H17" s="101">
        <f>'RESULTAT NET'!H4</f>
        <v>16918.511782672074</v>
      </c>
      <c r="I17" s="55"/>
    </row>
    <row r="18" spans="1:12" x14ac:dyDescent="0.2">
      <c r="A18" s="56" t="s">
        <v>128</v>
      </c>
      <c r="B18" s="433">
        <f>[9]Maladie!$H$192</f>
        <v>1512.9845784300001</v>
      </c>
      <c r="C18" s="433">
        <f>[9]Maladie!$I$192</f>
        <v>1515.1245476500001</v>
      </c>
      <c r="D18" s="433">
        <f>[9]Maladie!$R$192</f>
        <v>1887.5152329181001</v>
      </c>
      <c r="E18" s="433">
        <f>[9]Maladie!$W$192</f>
        <v>2059.678758</v>
      </c>
      <c r="F18" s="433">
        <f>[9]Maladie!$AB$192</f>
        <v>2080.1757065882739</v>
      </c>
      <c r="G18" s="433">
        <f>[9]Maladie!$AG$192</f>
        <v>2107.8444595818119</v>
      </c>
      <c r="H18" s="433">
        <f>[9]Maladie!$AL$192</f>
        <v>2144.7317376244932</v>
      </c>
      <c r="J18"/>
    </row>
    <row r="19" spans="1:12" x14ac:dyDescent="0.2">
      <c r="A19" s="56" t="s">
        <v>122</v>
      </c>
      <c r="B19" s="433">
        <v>0</v>
      </c>
      <c r="C19" s="433">
        <v>0</v>
      </c>
      <c r="D19" s="433">
        <v>0</v>
      </c>
      <c r="E19" s="433">
        <v>0</v>
      </c>
      <c r="F19" s="433">
        <v>0</v>
      </c>
      <c r="G19" s="433">
        <v>0</v>
      </c>
      <c r="H19" s="433">
        <v>0</v>
      </c>
      <c r="J19"/>
    </row>
    <row r="20" spans="1:12" x14ac:dyDescent="0.2">
      <c r="A20" s="56" t="s">
        <v>49</v>
      </c>
      <c r="B20" s="433">
        <v>0</v>
      </c>
      <c r="C20" s="433">
        <v>0</v>
      </c>
      <c r="D20" s="433">
        <v>0</v>
      </c>
      <c r="E20" s="433">
        <v>0</v>
      </c>
      <c r="F20" s="433">
        <v>0</v>
      </c>
      <c r="G20" s="433">
        <v>0</v>
      </c>
      <c r="H20" s="433">
        <v>0</v>
      </c>
      <c r="J20"/>
    </row>
    <row r="21" spans="1:12" x14ac:dyDescent="0.2">
      <c r="A21" s="56" t="s">
        <v>50</v>
      </c>
      <c r="B21" s="433">
        <v>0</v>
      </c>
      <c r="C21" s="433">
        <v>0</v>
      </c>
      <c r="D21" s="433">
        <v>0</v>
      </c>
      <c r="E21" s="433">
        <v>0</v>
      </c>
      <c r="F21" s="433">
        <v>0</v>
      </c>
      <c r="G21" s="433">
        <v>0</v>
      </c>
      <c r="H21" s="433">
        <v>0</v>
      </c>
      <c r="J21"/>
    </row>
    <row r="22" spans="1:12" x14ac:dyDescent="0.2">
      <c r="A22" s="56" t="s">
        <v>51</v>
      </c>
      <c r="B22" s="433">
        <f>[9]Vieillesse!$H$138</f>
        <v>2611.8017663099999</v>
      </c>
      <c r="C22" s="433">
        <f>[9]Vieillesse!$I$138</f>
        <v>2565.6748707800002</v>
      </c>
      <c r="D22" s="433">
        <f>[9]Vieillesse!$R$138</f>
        <v>2582.0496973999998</v>
      </c>
      <c r="E22" s="433">
        <f>[9]Vieillesse!$W$138</f>
        <v>2601.1922813000001</v>
      </c>
      <c r="F22" s="433">
        <f>[9]Vieillesse!$AB$138</f>
        <v>2619.7351162880695</v>
      </c>
      <c r="G22" s="433">
        <f>[9]Vieillesse!$AG$138</f>
        <v>2647.2379920594549</v>
      </c>
      <c r="H22" s="433">
        <f>[9]Vieillesse!$AL$138</f>
        <v>2686.1977736046015</v>
      </c>
      <c r="I22" s="129"/>
      <c r="J22" s="194"/>
    </row>
    <row r="23" spans="1:12" x14ac:dyDescent="0.2">
      <c r="A23" s="158" t="s">
        <v>52</v>
      </c>
      <c r="B23" s="433">
        <f>[9]RCO!$H$73</f>
        <v>588.41516970999999</v>
      </c>
      <c r="C23" s="433">
        <f>[9]RCO!$I$73</f>
        <v>654.71580849000009</v>
      </c>
      <c r="D23" s="433">
        <f>[9]RCO!$R$73</f>
        <v>654.96347400000002</v>
      </c>
      <c r="E23" s="433">
        <f>[9]RCO!$W$73</f>
        <v>654.96347400000002</v>
      </c>
      <c r="F23" s="433">
        <f>[9]RCO!$AB$73</f>
        <v>654.96347400000002</v>
      </c>
      <c r="G23" s="433">
        <f>[9]RCO!$AG$73</f>
        <v>654.96347400000002</v>
      </c>
      <c r="H23" s="433">
        <f>[9]RCO!$AL$73</f>
        <v>654.96347400000002</v>
      </c>
      <c r="I23" s="129"/>
      <c r="J23" s="194"/>
    </row>
    <row r="24" spans="1:12" s="61" customFormat="1" x14ac:dyDescent="0.2">
      <c r="A24" s="62" t="s">
        <v>66</v>
      </c>
      <c r="B24" s="434">
        <f t="shared" ref="B24:H24" si="2">SUM(B18:B23)</f>
        <v>4713.2015144499992</v>
      </c>
      <c r="C24" s="434">
        <f t="shared" si="2"/>
        <v>4735.5152269200007</v>
      </c>
      <c r="D24" s="435">
        <f t="shared" si="2"/>
        <v>5124.5284043181</v>
      </c>
      <c r="E24" s="435">
        <f t="shared" si="2"/>
        <v>5315.8345133000003</v>
      </c>
      <c r="F24" s="435">
        <f t="shared" si="2"/>
        <v>5354.8742968763436</v>
      </c>
      <c r="G24" s="435">
        <f t="shared" si="2"/>
        <v>5410.0459256412669</v>
      </c>
      <c r="H24" s="435">
        <f t="shared" si="2"/>
        <v>5485.8929852290948</v>
      </c>
      <c r="I24" s="195"/>
      <c r="J24" s="195"/>
      <c r="K24"/>
      <c r="L24"/>
    </row>
    <row r="25" spans="1:12" s="61" customFormat="1" x14ac:dyDescent="0.2">
      <c r="A25" s="62"/>
      <c r="B25" s="253"/>
      <c r="C25" s="253"/>
      <c r="D25" s="102"/>
      <c r="E25" s="102"/>
      <c r="F25" s="102"/>
      <c r="G25" s="102"/>
      <c r="H25" s="102"/>
      <c r="I25" s="195"/>
      <c r="J25" s="195"/>
      <c r="K25"/>
      <c r="L25"/>
    </row>
    <row r="26" spans="1:12" x14ac:dyDescent="0.2">
      <c r="A26" s="57" t="s">
        <v>131</v>
      </c>
      <c r="B26" s="436">
        <v>0</v>
      </c>
      <c r="C26" s="436">
        <v>0</v>
      </c>
      <c r="D26" s="436">
        <v>0</v>
      </c>
      <c r="E26" s="436">
        <v>0</v>
      </c>
      <c r="F26" s="436">
        <v>0</v>
      </c>
      <c r="G26" s="436">
        <v>0</v>
      </c>
      <c r="H26" s="436">
        <v>0</v>
      </c>
      <c r="I26" s="194"/>
      <c r="J26" s="194"/>
    </row>
    <row r="27" spans="1:12" x14ac:dyDescent="0.2">
      <c r="A27" s="57" t="s">
        <v>123</v>
      </c>
      <c r="B27" s="436">
        <v>0</v>
      </c>
      <c r="C27" s="436">
        <v>0</v>
      </c>
      <c r="D27" s="436">
        <v>0</v>
      </c>
      <c r="E27" s="436">
        <v>0</v>
      </c>
      <c r="F27" s="436">
        <v>0</v>
      </c>
      <c r="G27" s="436">
        <v>0</v>
      </c>
      <c r="H27" s="436">
        <v>0</v>
      </c>
      <c r="I27" s="194"/>
      <c r="J27" s="194"/>
    </row>
    <row r="28" spans="1:12" x14ac:dyDescent="0.2">
      <c r="A28" s="57" t="s">
        <v>53</v>
      </c>
      <c r="B28" s="436">
        <v>0</v>
      </c>
      <c r="C28" s="436">
        <v>0</v>
      </c>
      <c r="D28" s="436">
        <v>0</v>
      </c>
      <c r="E28" s="436">
        <v>0</v>
      </c>
      <c r="F28" s="436">
        <v>0</v>
      </c>
      <c r="G28" s="436">
        <v>0</v>
      </c>
      <c r="H28" s="436">
        <v>0</v>
      </c>
      <c r="I28" s="194"/>
      <c r="J28" s="194"/>
    </row>
    <row r="29" spans="1:12" x14ac:dyDescent="0.2">
      <c r="A29" s="57" t="s">
        <v>54</v>
      </c>
      <c r="B29" s="436">
        <v>0</v>
      </c>
      <c r="C29" s="436">
        <v>0</v>
      </c>
      <c r="D29" s="436">
        <v>0</v>
      </c>
      <c r="E29" s="436">
        <v>0</v>
      </c>
      <c r="F29" s="436">
        <v>0</v>
      </c>
      <c r="G29" s="436">
        <v>0</v>
      </c>
      <c r="H29" s="436">
        <v>0</v>
      </c>
      <c r="I29" s="194"/>
      <c r="J29" s="194"/>
    </row>
    <row r="30" spans="1:12" x14ac:dyDescent="0.2">
      <c r="A30" s="57" t="s">
        <v>55</v>
      </c>
      <c r="B30" s="436">
        <f>[9]Vieillesse!$H$147</f>
        <v>2605.616567</v>
      </c>
      <c r="C30" s="436">
        <f>[9]Vieillesse!$I$147</f>
        <v>2655.3634729999999</v>
      </c>
      <c r="D30" s="436">
        <f>[9]Vieillesse!$R$147</f>
        <v>2676.0260965328616</v>
      </c>
      <c r="E30" s="436">
        <f>[9]Vieillesse!$W$147</f>
        <v>2622.8192099932553</v>
      </c>
      <c r="F30" s="436">
        <f>[9]Vieillesse!$AB$147</f>
        <v>2582.1268101293122</v>
      </c>
      <c r="G30" s="436">
        <f>[9]Vieillesse!$AG$147</f>
        <v>2552.0619936936523</v>
      </c>
      <c r="H30" s="436">
        <f>[9]Vieillesse!$AL$147</f>
        <v>2517.9757110243809</v>
      </c>
      <c r="I30" s="194"/>
      <c r="J30" s="194"/>
    </row>
    <row r="31" spans="1:12" x14ac:dyDescent="0.2">
      <c r="A31" s="57" t="s">
        <v>56</v>
      </c>
      <c r="B31" s="436">
        <v>0</v>
      </c>
      <c r="C31" s="436">
        <v>0</v>
      </c>
      <c r="D31" s="436">
        <v>0</v>
      </c>
      <c r="E31" s="436">
        <v>0</v>
      </c>
      <c r="F31" s="436">
        <v>0</v>
      </c>
      <c r="G31" s="436">
        <v>0</v>
      </c>
      <c r="H31" s="436">
        <v>0</v>
      </c>
      <c r="I31" s="194"/>
      <c r="J31" s="194"/>
    </row>
    <row r="32" spans="1:12" x14ac:dyDescent="0.2">
      <c r="A32" s="63" t="s">
        <v>67</v>
      </c>
      <c r="B32" s="437">
        <f t="shared" ref="B32:H32" si="3">SUM(B26:B31)</f>
        <v>2605.616567</v>
      </c>
      <c r="C32" s="437">
        <f t="shared" si="3"/>
        <v>2655.3634729999999</v>
      </c>
      <c r="D32" s="438">
        <f t="shared" si="3"/>
        <v>2676.0260965328616</v>
      </c>
      <c r="E32" s="438">
        <f t="shared" si="3"/>
        <v>2622.8192099932553</v>
      </c>
      <c r="F32" s="438">
        <f t="shared" si="3"/>
        <v>2582.1268101293122</v>
      </c>
      <c r="G32" s="438">
        <f t="shared" si="3"/>
        <v>2552.0619936936523</v>
      </c>
      <c r="H32" s="438">
        <f t="shared" si="3"/>
        <v>2517.9757110243809</v>
      </c>
      <c r="I32" s="194"/>
      <c r="J32" s="194"/>
    </row>
    <row r="33" spans="1:11" x14ac:dyDescent="0.2">
      <c r="A33" s="57"/>
      <c r="B33" s="181"/>
      <c r="C33" s="181"/>
      <c r="D33" s="103"/>
      <c r="E33" s="103"/>
      <c r="F33" s="103"/>
      <c r="G33" s="103"/>
      <c r="H33" s="103"/>
      <c r="I33" s="194"/>
      <c r="J33" s="194"/>
    </row>
    <row r="34" spans="1:11" x14ac:dyDescent="0.2">
      <c r="A34" s="58" t="s">
        <v>132</v>
      </c>
      <c r="B34" s="439">
        <f>[9]Maladie!$H$174</f>
        <v>15.07560353</v>
      </c>
      <c r="C34" s="439">
        <f>[9]Maladie!$I$174</f>
        <v>15.42846988</v>
      </c>
      <c r="D34" s="439">
        <f>[9]Maladie!$R$174</f>
        <v>16.820043433550001</v>
      </c>
      <c r="E34" s="439">
        <f>[9]Maladie!$W$174</f>
        <v>16.7616153922203</v>
      </c>
      <c r="F34" s="439">
        <f>[9]Maladie!$AB$174</f>
        <v>16.703086180595989</v>
      </c>
      <c r="G34" s="439">
        <f>[9]Maladie!$AG$174</f>
        <v>16.659750690731926</v>
      </c>
      <c r="H34" s="439">
        <f>[9]Maladie!$AL$174</f>
        <v>16.613420882687212</v>
      </c>
      <c r="I34" s="194"/>
      <c r="J34" s="194"/>
    </row>
    <row r="35" spans="1:11" x14ac:dyDescent="0.2">
      <c r="A35" s="58" t="s">
        <v>124</v>
      </c>
      <c r="B35" s="439">
        <v>0</v>
      </c>
      <c r="C35" s="439">
        <v>0</v>
      </c>
      <c r="D35" s="439">
        <v>0</v>
      </c>
      <c r="E35" s="439">
        <v>0</v>
      </c>
      <c r="F35" s="439">
        <v>0</v>
      </c>
      <c r="G35" s="439">
        <v>0</v>
      </c>
      <c r="H35" s="439">
        <v>0</v>
      </c>
      <c r="I35" s="194"/>
      <c r="J35" s="194"/>
    </row>
    <row r="36" spans="1:11" x14ac:dyDescent="0.2">
      <c r="A36" s="162" t="s">
        <v>57</v>
      </c>
      <c r="B36" s="439">
        <f>[9]AT!$H$119</f>
        <v>4.3387477600000004</v>
      </c>
      <c r="C36" s="439">
        <f>[9]AT!$I$119</f>
        <v>4.2481270799999997</v>
      </c>
      <c r="D36" s="439">
        <f>[9]AT!$R$119</f>
        <v>4.1328051405905892</v>
      </c>
      <c r="E36" s="439">
        <f>[9]AT!$W$119</f>
        <v>4.0335498231511364</v>
      </c>
      <c r="F36" s="439">
        <f>[9]AT!$AB$119</f>
        <v>3.930365589756696</v>
      </c>
      <c r="G36" s="439">
        <f>[9]AT!$AG$119</f>
        <v>3.8328965577052765</v>
      </c>
      <c r="H36" s="439">
        <f>[9]AT!$AL$119</f>
        <v>3.7363449961756876</v>
      </c>
      <c r="I36" s="194"/>
      <c r="J36" s="194"/>
    </row>
    <row r="37" spans="1:11" x14ac:dyDescent="0.2">
      <c r="A37" s="58" t="s">
        <v>58</v>
      </c>
      <c r="B37" s="439">
        <f>[9]Famille!$H$109</f>
        <v>1.6754305300000001</v>
      </c>
      <c r="C37" s="439">
        <f>[9]Famille!$I$109</f>
        <v>1.66613824</v>
      </c>
      <c r="D37" s="439">
        <f>[9]Famille!$R$109</f>
        <v>1.3645340028603199</v>
      </c>
      <c r="E37" s="439">
        <f>[9]Famille!$W$109</f>
        <v>1.2074225489328958</v>
      </c>
      <c r="F37" s="439">
        <f>[9]Famille!$AB$109</f>
        <v>1.0437460926394961</v>
      </c>
      <c r="G37" s="439">
        <f>[9]Famille!$AG$109</f>
        <v>0.97462250301510223</v>
      </c>
      <c r="H37" s="439">
        <f>[9]Famille!$AL$109</f>
        <v>0.94251548517773764</v>
      </c>
      <c r="I37" s="194"/>
      <c r="J37" s="194"/>
    </row>
    <row r="38" spans="1:11" x14ac:dyDescent="0.2">
      <c r="A38" s="58" t="s">
        <v>59</v>
      </c>
      <c r="B38" s="439">
        <f>[9]Vieillesse!$H$127</f>
        <v>12.388158969999999</v>
      </c>
      <c r="C38" s="439">
        <f>[9]Vieillesse!$I$127</f>
        <v>12.206339570000001</v>
      </c>
      <c r="D38" s="439">
        <f>[9]Vieillesse!$R$127</f>
        <v>12.024436957470218</v>
      </c>
      <c r="E38" s="439">
        <f>[9]Vieillesse!$W$127</f>
        <v>11.925891189951034</v>
      </c>
      <c r="F38" s="439">
        <f>[9]Vieillesse!$AB$127</f>
        <v>11.795325253818145</v>
      </c>
      <c r="G38" s="439">
        <f>[9]Vieillesse!$AG$127</f>
        <v>11.657513565815837</v>
      </c>
      <c r="H38" s="439">
        <f>[9]Vieillesse!$AL$127</f>
        <v>11.520336626101379</v>
      </c>
      <c r="I38" s="194"/>
      <c r="J38" s="194"/>
    </row>
    <row r="39" spans="1:11" x14ac:dyDescent="0.2">
      <c r="A39" s="58" t="s">
        <v>60</v>
      </c>
      <c r="B39" s="439">
        <v>0</v>
      </c>
      <c r="C39" s="439">
        <v>0</v>
      </c>
      <c r="D39" s="439">
        <v>0</v>
      </c>
      <c r="E39" s="439">
        <v>0</v>
      </c>
      <c r="F39" s="439">
        <v>0</v>
      </c>
      <c r="G39" s="439">
        <v>0</v>
      </c>
      <c r="H39" s="439">
        <v>0</v>
      </c>
      <c r="I39" s="194"/>
      <c r="J39" s="194"/>
    </row>
    <row r="40" spans="1:11" x14ac:dyDescent="0.2">
      <c r="A40" s="64" t="s">
        <v>68</v>
      </c>
      <c r="B40" s="440">
        <f t="shared" ref="B40:H40" si="4">SUM(B34:B39)</f>
        <v>33.477940789999998</v>
      </c>
      <c r="C40" s="440">
        <f t="shared" si="4"/>
        <v>33.549074769999997</v>
      </c>
      <c r="D40" s="441">
        <f t="shared" si="4"/>
        <v>34.341819534471128</v>
      </c>
      <c r="E40" s="441">
        <f t="shared" si="4"/>
        <v>33.928478954255368</v>
      </c>
      <c r="F40" s="441">
        <f t="shared" si="4"/>
        <v>33.472523116810322</v>
      </c>
      <c r="G40" s="441">
        <f t="shared" si="4"/>
        <v>33.12478331726814</v>
      </c>
      <c r="H40" s="441">
        <f t="shared" si="4"/>
        <v>32.812617990142016</v>
      </c>
      <c r="I40" s="194"/>
      <c r="J40" s="194"/>
    </row>
    <row r="41" spans="1:11" x14ac:dyDescent="0.2">
      <c r="A41" s="58"/>
      <c r="B41" s="431"/>
      <c r="C41" s="431"/>
      <c r="D41" s="432"/>
      <c r="E41" s="432"/>
      <c r="F41" s="432"/>
      <c r="G41" s="432"/>
      <c r="H41" s="432"/>
      <c r="I41" s="194"/>
      <c r="J41" s="194"/>
    </row>
    <row r="42" spans="1:11" x14ac:dyDescent="0.2">
      <c r="A42" s="59" t="s">
        <v>133</v>
      </c>
      <c r="B42" s="442">
        <f>[9]Maladie!$H$185</f>
        <v>508.80796943000001</v>
      </c>
      <c r="C42" s="442">
        <f>[9]Maladie!$I$185</f>
        <v>533.56252504999998</v>
      </c>
      <c r="D42" s="442">
        <f>[9]Maladie!$R$185</f>
        <v>531.88308332564998</v>
      </c>
      <c r="E42" s="442">
        <f>[9]Maladie!$W$185</f>
        <v>272.90623799338448</v>
      </c>
      <c r="F42" s="442">
        <f>[9]Maladie!$AB$185</f>
        <v>363.80715613099369</v>
      </c>
      <c r="G42" s="442">
        <f>[9]Maladie!$AG$185</f>
        <v>358.91457713474932</v>
      </c>
      <c r="H42" s="442">
        <f>[9]Maladie!$AL$185</f>
        <v>358.91457713474932</v>
      </c>
      <c r="I42" s="194"/>
      <c r="J42" s="194"/>
      <c r="K42" s="129"/>
    </row>
    <row r="43" spans="1:11" x14ac:dyDescent="0.2">
      <c r="A43" s="59" t="s">
        <v>125</v>
      </c>
      <c r="B43" s="442">
        <v>0</v>
      </c>
      <c r="C43" s="442">
        <v>0</v>
      </c>
      <c r="D43" s="442">
        <v>0</v>
      </c>
      <c r="E43" s="442">
        <v>0</v>
      </c>
      <c r="F43" s="442">
        <v>0</v>
      </c>
      <c r="G43" s="442">
        <v>0</v>
      </c>
      <c r="H43" s="442">
        <v>0</v>
      </c>
      <c r="I43" s="194"/>
      <c r="J43" s="194"/>
      <c r="K43" s="129"/>
    </row>
    <row r="44" spans="1:11" x14ac:dyDescent="0.2">
      <c r="A44" s="59" t="s">
        <v>61</v>
      </c>
      <c r="B44" s="442">
        <v>0</v>
      </c>
      <c r="C44" s="442">
        <v>0</v>
      </c>
      <c r="D44" s="442">
        <v>0</v>
      </c>
      <c r="E44" s="442">
        <v>0</v>
      </c>
      <c r="F44" s="442">
        <v>0</v>
      </c>
      <c r="G44" s="442">
        <v>0</v>
      </c>
      <c r="H44" s="442">
        <v>0</v>
      </c>
      <c r="I44" s="194"/>
      <c r="J44" s="194"/>
      <c r="K44" s="129"/>
    </row>
    <row r="45" spans="1:11" x14ac:dyDescent="0.2">
      <c r="A45" s="59" t="s">
        <v>62</v>
      </c>
      <c r="B45" s="442">
        <v>0</v>
      </c>
      <c r="C45" s="442">
        <v>0</v>
      </c>
      <c r="D45" s="442">
        <v>0</v>
      </c>
      <c r="E45" s="442">
        <v>0</v>
      </c>
      <c r="F45" s="442">
        <v>0</v>
      </c>
      <c r="G45" s="442">
        <v>0</v>
      </c>
      <c r="H45" s="442">
        <v>0</v>
      </c>
      <c r="I45" s="194"/>
      <c r="J45" s="194"/>
      <c r="K45" s="129"/>
    </row>
    <row r="46" spans="1:11" x14ac:dyDescent="0.2">
      <c r="A46" s="59" t="s">
        <v>63</v>
      </c>
      <c r="B46" s="442">
        <v>0</v>
      </c>
      <c r="C46" s="442">
        <v>0</v>
      </c>
      <c r="D46" s="442">
        <v>0</v>
      </c>
      <c r="E46" s="442">
        <v>0</v>
      </c>
      <c r="F46" s="442">
        <v>0</v>
      </c>
      <c r="G46" s="442">
        <v>0</v>
      </c>
      <c r="H46" s="442">
        <v>0</v>
      </c>
      <c r="I46" s="194"/>
      <c r="J46" s="194"/>
      <c r="K46" s="129"/>
    </row>
    <row r="47" spans="1:11" x14ac:dyDescent="0.2">
      <c r="A47" s="59" t="s">
        <v>64</v>
      </c>
      <c r="B47" s="442">
        <v>0</v>
      </c>
      <c r="C47" s="442">
        <v>0</v>
      </c>
      <c r="D47" s="442">
        <v>0</v>
      </c>
      <c r="E47" s="442">
        <v>0</v>
      </c>
      <c r="F47" s="442">
        <v>0</v>
      </c>
      <c r="G47" s="442">
        <v>0</v>
      </c>
      <c r="H47" s="442">
        <v>0</v>
      </c>
      <c r="I47" s="194"/>
      <c r="J47" s="194"/>
      <c r="K47" s="129"/>
    </row>
    <row r="48" spans="1:11" x14ac:dyDescent="0.2">
      <c r="A48" s="65" t="s">
        <v>69</v>
      </c>
      <c r="B48" s="443">
        <f t="shared" ref="B48:H48" si="5">SUM(B42:B47)</f>
        <v>508.80796943000001</v>
      </c>
      <c r="C48" s="443">
        <f t="shared" si="5"/>
        <v>533.56252504999998</v>
      </c>
      <c r="D48" s="444">
        <f t="shared" si="5"/>
        <v>531.88308332564998</v>
      </c>
      <c r="E48" s="444">
        <f t="shared" si="5"/>
        <v>272.90623799338448</v>
      </c>
      <c r="F48" s="444">
        <f t="shared" si="5"/>
        <v>363.80715613099369</v>
      </c>
      <c r="G48" s="444">
        <f t="shared" si="5"/>
        <v>358.91457713474932</v>
      </c>
      <c r="H48" s="444">
        <f t="shared" si="5"/>
        <v>358.91457713474932</v>
      </c>
      <c r="I48" s="194"/>
      <c r="J48" s="194"/>
      <c r="K48" s="129"/>
    </row>
    <row r="49" spans="1:10" x14ac:dyDescent="0.2">
      <c r="B49" s="129"/>
      <c r="C49" s="250"/>
      <c r="D49" s="99"/>
      <c r="E49" s="99"/>
      <c r="F49" s="99"/>
      <c r="G49" s="99"/>
      <c r="H49" s="99"/>
      <c r="I49" s="194"/>
      <c r="J49" s="194"/>
    </row>
    <row r="50" spans="1:10" x14ac:dyDescent="0.2">
      <c r="A50" s="136" t="s">
        <v>173</v>
      </c>
      <c r="B50" s="445">
        <f>[9]Maladie!$H$239</f>
        <v>301.08442805999999</v>
      </c>
      <c r="C50" s="445">
        <f>[9]Maladie!$I$239</f>
        <v>271.87228413000003</v>
      </c>
      <c r="D50" s="445">
        <f>[9]Maladie!$R$239</f>
        <v>259.58603338</v>
      </c>
      <c r="E50" s="445">
        <f>[9]Maladie!$W$239</f>
        <v>265.35122298993809</v>
      </c>
      <c r="F50" s="445">
        <f>[9]Maladie!$AB$239</f>
        <v>269.45020444466314</v>
      </c>
      <c r="G50" s="445">
        <f>[9]Maladie!$AG$239</f>
        <v>276.47751382167928</v>
      </c>
      <c r="H50" s="445">
        <f>[9]Maladie!$AL$239</f>
        <v>283.50211666593253</v>
      </c>
      <c r="I50" s="194"/>
      <c r="J50" s="194"/>
    </row>
    <row r="51" spans="1:10" x14ac:dyDescent="0.2">
      <c r="A51" s="136" t="s">
        <v>174</v>
      </c>
      <c r="B51" s="445">
        <f>'[9]IJ AMEXA'!$G$78</f>
        <v>19.708557539999997</v>
      </c>
      <c r="C51" s="445">
        <f>'[9]IJ AMEXA'!$H$78</f>
        <v>19.134703520000002</v>
      </c>
      <c r="D51" s="445">
        <f>'[9]IJ AMEXA'!$Q$78</f>
        <v>20.391345999999999</v>
      </c>
      <c r="E51" s="445">
        <f>'[9]IJ AMEXA'!$V$78</f>
        <v>21.877247583993537</v>
      </c>
      <c r="F51" s="445">
        <f>'[9]IJ AMEXA'!$AA$78</f>
        <v>21.638774640507403</v>
      </c>
      <c r="G51" s="445">
        <f>'[9]IJ AMEXA'!$AF$78</f>
        <v>21.421402414428702</v>
      </c>
      <c r="H51" s="445">
        <f>'[9]IJ AMEXA'!$AK$78</f>
        <v>21.260493561639478</v>
      </c>
      <c r="I51" s="194"/>
      <c r="J51" s="194"/>
    </row>
    <row r="52" spans="1:10" x14ac:dyDescent="0.2">
      <c r="A52" s="136" t="s">
        <v>175</v>
      </c>
      <c r="B52" s="445">
        <f>[9]AT!$H$132</f>
        <v>56.163706150000003</v>
      </c>
      <c r="C52" s="445">
        <f>[9]AT!$I$132</f>
        <v>60.039349620000003</v>
      </c>
      <c r="D52" s="445">
        <f>[9]AT!$R$132</f>
        <v>65.065388255489239</v>
      </c>
      <c r="E52" s="445">
        <f>[9]AT!$W$132</f>
        <v>68.950260087055753</v>
      </c>
      <c r="F52" s="445">
        <f>[9]AT!$AB$132</f>
        <v>72.947540951636825</v>
      </c>
      <c r="G52" s="445">
        <f>[9]AT!$AG$132</f>
        <v>77.260734533559798</v>
      </c>
      <c r="H52" s="445">
        <f>[9]AT!$AL$132</f>
        <v>80.221319744747504</v>
      </c>
      <c r="I52" s="194"/>
      <c r="J52" s="194"/>
    </row>
    <row r="53" spans="1:10" x14ac:dyDescent="0.2">
      <c r="A53" s="136" t="s">
        <v>176</v>
      </c>
      <c r="B53" s="445">
        <f>[9]Famille!$H$132</f>
        <v>54.075911179999999</v>
      </c>
      <c r="C53" s="445">
        <f>[9]Famille!$I$132</f>
        <v>55.669187379999997</v>
      </c>
      <c r="D53" s="445">
        <f>[9]Famille!$R$132</f>
        <v>58.275400169999998</v>
      </c>
      <c r="E53" s="445">
        <f>[9]Famille!$W$132</f>
        <v>45.753568769605174</v>
      </c>
      <c r="F53" s="445">
        <f>[9]Famille!$AB$132</f>
        <v>39.611441803041359</v>
      </c>
      <c r="G53" s="445">
        <f>[9]Famille!$AG$132</f>
        <v>33.296566513551568</v>
      </c>
      <c r="H53" s="445">
        <f>[9]Famille!$AL$132</f>
        <v>31.017606128433485</v>
      </c>
      <c r="I53" s="194"/>
      <c r="J53" s="194"/>
    </row>
    <row r="54" spans="1:10" x14ac:dyDescent="0.2">
      <c r="A54" s="136" t="s">
        <v>177</v>
      </c>
      <c r="B54" s="445">
        <f>[9]Vieillesse!$H$168</f>
        <v>269.39200333000002</v>
      </c>
      <c r="C54" s="445">
        <f>[9]Vieillesse!$I$168</f>
        <v>275.33601198000002</v>
      </c>
      <c r="D54" s="445">
        <f>[9]Vieillesse!$R$168</f>
        <v>293.26492977000004</v>
      </c>
      <c r="E54" s="445">
        <f>[9]Vieillesse!$W$168</f>
        <v>278.99199995587588</v>
      </c>
      <c r="F54" s="445">
        <f>[9]Vieillesse!$AB$168</f>
        <v>188.40633689353328</v>
      </c>
      <c r="G54" s="445">
        <f>[9]Vieillesse!$AG$168</f>
        <v>167.18395733556861</v>
      </c>
      <c r="H54" s="445">
        <f>[9]Vieillesse!$AL$168</f>
        <v>158.98302236734602</v>
      </c>
      <c r="I54" s="194"/>
      <c r="J54" s="194"/>
    </row>
    <row r="55" spans="1:10" x14ac:dyDescent="0.2">
      <c r="A55" s="136" t="s">
        <v>178</v>
      </c>
      <c r="B55" s="445">
        <f>[9]RCO!$H$82</f>
        <v>107.27608479999999</v>
      </c>
      <c r="C55" s="445">
        <f>[9]RCO!$I$82</f>
        <v>119.38485054</v>
      </c>
      <c r="D55" s="445">
        <f>[9]RCO!$R$82</f>
        <v>181.58611066999998</v>
      </c>
      <c r="E55" s="445">
        <f>[9]RCO!$W$82</f>
        <v>181.56931588002436</v>
      </c>
      <c r="F55" s="445">
        <f>[9]RCO!$AB$82</f>
        <v>207.9794076984744</v>
      </c>
      <c r="G55" s="445">
        <f>[9]RCO!$AG$82</f>
        <v>197.19407382700547</v>
      </c>
      <c r="H55" s="445">
        <f>[9]RCO!$AL$82</f>
        <v>193.09159601968861</v>
      </c>
      <c r="I55" s="194"/>
      <c r="J55" s="194"/>
    </row>
    <row r="56" spans="1:10" x14ac:dyDescent="0.2">
      <c r="A56" s="137" t="s">
        <v>179</v>
      </c>
      <c r="B56" s="446">
        <f>SUM(B50:B55)</f>
        <v>807.70069106000005</v>
      </c>
      <c r="C56" s="446">
        <f t="shared" ref="C56:H56" si="6">SUM(C50:C55)</f>
        <v>801.4363871700001</v>
      </c>
      <c r="D56" s="447">
        <f t="shared" si="6"/>
        <v>878.16920824548924</v>
      </c>
      <c r="E56" s="447">
        <f t="shared" si="6"/>
        <v>862.49361526649272</v>
      </c>
      <c r="F56" s="447">
        <f t="shared" si="6"/>
        <v>800.03370643185644</v>
      </c>
      <c r="G56" s="447">
        <f t="shared" si="6"/>
        <v>772.83424844579349</v>
      </c>
      <c r="H56" s="447">
        <f t="shared" si="6"/>
        <v>768.07615448778768</v>
      </c>
      <c r="I56" s="178"/>
    </row>
    <row r="57" spans="1:10" x14ac:dyDescent="0.2">
      <c r="C57" s="99"/>
      <c r="D57" s="99"/>
      <c r="E57" s="99"/>
      <c r="F57" s="99"/>
      <c r="G57" s="99"/>
      <c r="H57" s="99"/>
    </row>
    <row r="58" spans="1:10" x14ac:dyDescent="0.2">
      <c r="C58" s="99"/>
      <c r="D58" s="99"/>
      <c r="E58" s="99"/>
      <c r="F58" s="99"/>
      <c r="G58" s="99"/>
      <c r="H58" s="99"/>
    </row>
    <row r="59" spans="1:10" x14ac:dyDescent="0.2">
      <c r="C59" s="99"/>
      <c r="D59" s="99"/>
      <c r="E59" s="99"/>
      <c r="F59" s="99"/>
      <c r="G59" s="99"/>
      <c r="H59" s="99"/>
    </row>
    <row r="60" spans="1:10" x14ac:dyDescent="0.2">
      <c r="C60" s="99"/>
      <c r="D60" s="99"/>
      <c r="E60" s="99"/>
      <c r="F60" s="99"/>
      <c r="G60" s="99"/>
      <c r="H60" s="99"/>
    </row>
    <row r="61" spans="1:10" x14ac:dyDescent="0.2">
      <c r="C61" s="99"/>
      <c r="D61" s="99"/>
      <c r="E61" s="99"/>
      <c r="F61" s="99"/>
      <c r="G61" s="99"/>
      <c r="H61" s="99"/>
    </row>
    <row r="62" spans="1:10" x14ac:dyDescent="0.2">
      <c r="C62" s="99"/>
      <c r="D62" s="99"/>
      <c r="E62" s="99"/>
      <c r="F62" s="99"/>
      <c r="G62" s="99"/>
      <c r="H62" s="99"/>
    </row>
    <row r="63" spans="1:10" x14ac:dyDescent="0.2">
      <c r="C63" s="99"/>
      <c r="D63" s="99"/>
      <c r="E63" s="99"/>
      <c r="F63" s="99"/>
      <c r="G63" s="99"/>
      <c r="H63" s="99"/>
    </row>
    <row r="64" spans="1:10" x14ac:dyDescent="0.2">
      <c r="C64" s="99"/>
      <c r="D64" s="99"/>
      <c r="E64" s="99"/>
      <c r="F64" s="99"/>
      <c r="G64" s="99"/>
      <c r="H64" s="99"/>
    </row>
    <row r="65" spans="3:8" x14ac:dyDescent="0.2">
      <c r="C65" s="99"/>
      <c r="D65" s="99"/>
      <c r="E65" s="99"/>
      <c r="F65" s="99"/>
      <c r="G65" s="99"/>
      <c r="H65" s="99"/>
    </row>
    <row r="66" spans="3:8" x14ac:dyDescent="0.2">
      <c r="C66" s="99"/>
      <c r="D66" s="99"/>
      <c r="E66" s="99"/>
      <c r="F66" s="99"/>
      <c r="G66" s="99"/>
      <c r="H66" s="99"/>
    </row>
    <row r="67" spans="3:8" x14ac:dyDescent="0.2">
      <c r="C67" s="99"/>
      <c r="D67" s="99"/>
      <c r="E67" s="99"/>
      <c r="F67" s="99"/>
      <c r="G67" s="99"/>
      <c r="H67" s="99"/>
    </row>
    <row r="68" spans="3:8" x14ac:dyDescent="0.2">
      <c r="C68" s="99"/>
      <c r="D68" s="99"/>
      <c r="E68" s="99"/>
      <c r="F68" s="99"/>
      <c r="G68" s="99"/>
      <c r="H68" s="99"/>
    </row>
    <row r="69" spans="3:8" x14ac:dyDescent="0.2">
      <c r="C69" s="99"/>
      <c r="D69" s="99"/>
      <c r="E69" s="99"/>
      <c r="F69" s="99"/>
      <c r="G69" s="99"/>
      <c r="H69" s="99"/>
    </row>
    <row r="70" spans="3:8" x14ac:dyDescent="0.2">
      <c r="C70" s="99"/>
      <c r="D70" s="99"/>
      <c r="E70" s="99"/>
      <c r="F70" s="99"/>
      <c r="G70" s="99"/>
      <c r="H70" s="99"/>
    </row>
    <row r="71" spans="3:8" x14ac:dyDescent="0.2">
      <c r="C71" s="99"/>
      <c r="D71" s="99"/>
      <c r="E71" s="99"/>
      <c r="F71" s="99"/>
      <c r="G71" s="99"/>
      <c r="H71" s="99"/>
    </row>
    <row r="72" spans="3:8" x14ac:dyDescent="0.2">
      <c r="C72" s="99"/>
      <c r="D72" s="99"/>
      <c r="E72" s="99"/>
      <c r="F72" s="99"/>
      <c r="G72" s="99"/>
      <c r="H72" s="99"/>
    </row>
    <row r="73" spans="3:8" x14ac:dyDescent="0.2">
      <c r="C73" s="99"/>
      <c r="D73" s="99"/>
      <c r="E73" s="99"/>
      <c r="F73" s="99"/>
      <c r="G73" s="99"/>
      <c r="H73" s="99"/>
    </row>
    <row r="74" spans="3:8" x14ac:dyDescent="0.2">
      <c r="C74" s="99"/>
      <c r="D74" s="99"/>
      <c r="E74" s="99"/>
      <c r="F74" s="99"/>
      <c r="G74" s="99"/>
      <c r="H74" s="99"/>
    </row>
    <row r="75" spans="3:8" x14ac:dyDescent="0.2">
      <c r="C75" s="99"/>
      <c r="D75" s="99"/>
      <c r="E75" s="99"/>
      <c r="F75" s="99"/>
      <c r="G75" s="99"/>
      <c r="H75" s="99"/>
    </row>
    <row r="76" spans="3:8" x14ac:dyDescent="0.2">
      <c r="C76" s="99"/>
      <c r="D76" s="99"/>
      <c r="E76" s="99"/>
      <c r="F76" s="99"/>
      <c r="G76" s="99"/>
      <c r="H76" s="99"/>
    </row>
    <row r="77" spans="3:8" x14ac:dyDescent="0.2">
      <c r="C77" s="99"/>
      <c r="D77" s="99"/>
      <c r="E77" s="99"/>
      <c r="F77" s="99"/>
      <c r="G77" s="99"/>
      <c r="H77" s="99"/>
    </row>
    <row r="78" spans="3:8" x14ac:dyDescent="0.2">
      <c r="C78" s="99"/>
      <c r="D78" s="99"/>
      <c r="E78" s="99"/>
      <c r="F78" s="99"/>
      <c r="G78" s="99"/>
      <c r="H78" s="99"/>
    </row>
    <row r="79" spans="3:8" x14ac:dyDescent="0.2">
      <c r="C79" s="99"/>
      <c r="D79" s="99"/>
      <c r="E79" s="99"/>
      <c r="F79" s="99"/>
      <c r="G79" s="99"/>
      <c r="H79" s="99"/>
    </row>
    <row r="80" spans="3:8" x14ac:dyDescent="0.2">
      <c r="C80" s="99"/>
      <c r="D80" s="99"/>
      <c r="E80" s="99"/>
      <c r="F80" s="99"/>
      <c r="G80" s="99"/>
      <c r="H80" s="99"/>
    </row>
    <row r="81" spans="3:8" x14ac:dyDescent="0.2">
      <c r="C81" s="99"/>
      <c r="D81" s="99"/>
      <c r="E81" s="99"/>
      <c r="F81" s="99"/>
      <c r="G81" s="99"/>
      <c r="H81" s="99"/>
    </row>
    <row r="82" spans="3:8" x14ac:dyDescent="0.2">
      <c r="C82" s="99"/>
      <c r="D82" s="99"/>
      <c r="E82" s="99"/>
      <c r="F82" s="99"/>
      <c r="G82" s="99"/>
      <c r="H82" s="99"/>
    </row>
    <row r="83" spans="3:8" x14ac:dyDescent="0.2">
      <c r="C83" s="99"/>
      <c r="D83" s="99"/>
      <c r="E83" s="99"/>
      <c r="F83" s="99"/>
      <c r="G83" s="99"/>
      <c r="H83" s="99"/>
    </row>
    <row r="84" spans="3:8" x14ac:dyDescent="0.2">
      <c r="C84" s="99"/>
      <c r="D84" s="99"/>
      <c r="E84" s="99"/>
      <c r="F84" s="99"/>
      <c r="G84" s="99"/>
      <c r="H84" s="99"/>
    </row>
    <row r="85" spans="3:8" x14ac:dyDescent="0.2">
      <c r="C85" s="99"/>
      <c r="D85" s="99"/>
      <c r="E85" s="99"/>
      <c r="F85" s="99"/>
      <c r="G85" s="99"/>
      <c r="H85" s="99"/>
    </row>
    <row r="86" spans="3:8" x14ac:dyDescent="0.2">
      <c r="C86" s="99"/>
      <c r="D86" s="99"/>
      <c r="E86" s="99"/>
      <c r="F86" s="99"/>
      <c r="G86" s="99"/>
      <c r="H86" s="99"/>
    </row>
    <row r="87" spans="3:8" x14ac:dyDescent="0.2">
      <c r="C87" s="99"/>
      <c r="D87" s="99"/>
      <c r="E87" s="99"/>
      <c r="F87" s="99"/>
      <c r="G87" s="99"/>
      <c r="H87" s="99"/>
    </row>
    <row r="88" spans="3:8" x14ac:dyDescent="0.2">
      <c r="C88" s="99"/>
      <c r="D88" s="99"/>
      <c r="E88" s="99"/>
      <c r="F88" s="99"/>
      <c r="G88" s="99"/>
      <c r="H88" s="99"/>
    </row>
    <row r="89" spans="3:8" x14ac:dyDescent="0.2">
      <c r="C89" s="99"/>
      <c r="D89" s="99"/>
      <c r="E89" s="99"/>
      <c r="F89" s="99"/>
      <c r="G89" s="99"/>
      <c r="H89" s="99"/>
    </row>
    <row r="90" spans="3:8" x14ac:dyDescent="0.2">
      <c r="C90" s="99"/>
      <c r="D90" s="99"/>
      <c r="E90" s="99"/>
      <c r="F90" s="99"/>
      <c r="G90" s="99"/>
      <c r="H90" s="99"/>
    </row>
    <row r="91" spans="3:8" x14ac:dyDescent="0.2">
      <c r="C91" s="99"/>
      <c r="D91" s="99"/>
      <c r="E91" s="99"/>
      <c r="F91" s="99"/>
      <c r="G91" s="99"/>
      <c r="H91" s="99"/>
    </row>
    <row r="92" spans="3:8" x14ac:dyDescent="0.2">
      <c r="C92" s="99"/>
      <c r="D92" s="99"/>
      <c r="E92" s="99"/>
      <c r="F92" s="99"/>
      <c r="G92" s="99"/>
      <c r="H92" s="99"/>
    </row>
    <row r="93" spans="3:8" x14ac:dyDescent="0.2">
      <c r="C93" s="99"/>
      <c r="D93" s="99"/>
      <c r="E93" s="99"/>
      <c r="F93" s="99"/>
      <c r="G93" s="99"/>
      <c r="H93" s="99"/>
    </row>
    <row r="94" spans="3:8" x14ac:dyDescent="0.2">
      <c r="C94" s="99"/>
      <c r="D94" s="99"/>
      <c r="E94" s="99"/>
      <c r="F94" s="99"/>
      <c r="G94" s="99"/>
      <c r="H94" s="99"/>
    </row>
    <row r="95" spans="3:8" x14ac:dyDescent="0.2">
      <c r="C95" s="99"/>
      <c r="D95" s="99"/>
      <c r="E95" s="99"/>
      <c r="F95" s="99"/>
      <c r="G95" s="99"/>
      <c r="H95" s="99"/>
    </row>
    <row r="96" spans="3:8" x14ac:dyDescent="0.2">
      <c r="C96" s="99"/>
      <c r="D96" s="99"/>
      <c r="E96" s="99"/>
      <c r="F96" s="99"/>
      <c r="G96" s="99"/>
      <c r="H96" s="99"/>
    </row>
    <row r="97" spans="3:8" x14ac:dyDescent="0.2">
      <c r="C97" s="99"/>
      <c r="D97" s="99"/>
      <c r="E97" s="99"/>
      <c r="F97" s="99"/>
      <c r="G97" s="99"/>
      <c r="H97" s="99"/>
    </row>
    <row r="98" spans="3:8" x14ac:dyDescent="0.2">
      <c r="C98" s="99"/>
      <c r="D98" s="99"/>
      <c r="E98" s="99"/>
      <c r="F98" s="99"/>
      <c r="G98" s="99"/>
      <c r="H98" s="99"/>
    </row>
  </sheetData>
  <phoneticPr fontId="4" type="noConversion"/>
  <pageMargins left="0.78740157499999996" right="0.78740157499999996" top="0.984251969" bottom="0.984251969" header="0.4921259845" footer="0.4921259845"/>
  <pageSetup paperSize="9" orientation="portrait" horizontalDpi="4294967295"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L56"/>
  <sheetViews>
    <sheetView zoomScale="90" zoomScaleNormal="90" workbookViewId="0"/>
  </sheetViews>
  <sheetFormatPr baseColWidth="10" defaultRowHeight="12.75" x14ac:dyDescent="0.2"/>
  <cols>
    <col min="1" max="1" width="34.85546875" customWidth="1"/>
    <col min="2" max="2" width="11.42578125" customWidth="1"/>
    <col min="8" max="8" width="12" customWidth="1"/>
    <col min="9" max="9" width="18.5703125" style="72" bestFit="1" customWidth="1"/>
    <col min="10" max="10" width="6.7109375" bestFit="1" customWidth="1"/>
  </cols>
  <sheetData>
    <row r="1" spans="1:12" ht="38.25" x14ac:dyDescent="0.2">
      <c r="A1" s="263" t="s">
        <v>70</v>
      </c>
      <c r="B1" s="264">
        <f>TableauxNote!C4</f>
        <v>2023</v>
      </c>
      <c r="C1" s="264">
        <f>TableauxNote!D4</f>
        <v>2024</v>
      </c>
      <c r="D1" s="264" t="str">
        <f>TableauxNote!E4</f>
        <v>2025(p)</v>
      </c>
      <c r="E1" s="264" t="str">
        <f>TableauxNote!F4</f>
        <v>2026(p)</v>
      </c>
      <c r="F1" s="264" t="str">
        <f>TableauxNote!G4</f>
        <v>2027(p)</v>
      </c>
      <c r="G1" s="264" t="str">
        <f>TableauxNote!H4</f>
        <v>2028(p)</v>
      </c>
      <c r="H1" s="264" t="str">
        <f>TableauxNote!I4</f>
        <v>2029(p)</v>
      </c>
      <c r="K1" s="487" t="s">
        <v>212</v>
      </c>
      <c r="L1" s="487"/>
    </row>
    <row r="2" spans="1:12" x14ac:dyDescent="0.2">
      <c r="A2" s="67" t="s">
        <v>71</v>
      </c>
      <c r="B2" s="69">
        <f>'Détail CHG PDT AV'!B8</f>
        <v>16640.64139931</v>
      </c>
      <c r="C2" s="69">
        <f>'Détail CHG PDT AV'!C8</f>
        <v>16382.608266399997</v>
      </c>
      <c r="D2" s="69">
        <f>'Détail CHG PDT AV'!D8</f>
        <v>16546.677514015621</v>
      </c>
      <c r="E2" s="69">
        <f>'Détail CHG PDT AV'!E8</f>
        <v>16433.071485093828</v>
      </c>
      <c r="F2" s="69">
        <f>'Détail CHG PDT AV'!F8</f>
        <v>16404.463065125328</v>
      </c>
      <c r="G2" s="69">
        <f>'Détail CHG PDT AV'!G8</f>
        <v>16476.268307719896</v>
      </c>
      <c r="H2" s="69">
        <f>'Détail CHG PDT AV'!H8</f>
        <v>16591.499615158369</v>
      </c>
      <c r="K2" s="134" t="s">
        <v>297</v>
      </c>
    </row>
    <row r="3" spans="1:12" x14ac:dyDescent="0.2">
      <c r="A3" s="71" t="s">
        <v>256</v>
      </c>
      <c r="B3" s="70">
        <f>TableauxNote!C59</f>
        <v>14619.56634562</v>
      </c>
      <c r="C3" s="70">
        <f>TableauxNote!D59</f>
        <v>14245.286779769998</v>
      </c>
      <c r="D3" s="70">
        <f>TableauxNote!E59</f>
        <v>14523.449751754182</v>
      </c>
      <c r="E3" s="70">
        <f>TableauxNote!F59</f>
        <v>14481.361401718581</v>
      </c>
      <c r="F3" s="70">
        <f>TableauxNote!G59</f>
        <v>14524.925690198679</v>
      </c>
      <c r="G3" s="70">
        <f>TableauxNote!H59</f>
        <v>14596.786468124395</v>
      </c>
      <c r="H3" s="70">
        <f>TableauxNote!I59</f>
        <v>14693.277742345692</v>
      </c>
      <c r="I3" s="357" t="s">
        <v>264</v>
      </c>
    </row>
    <row r="4" spans="1:12" x14ac:dyDescent="0.2">
      <c r="A4" s="67" t="s">
        <v>147</v>
      </c>
      <c r="B4" s="69">
        <f>'Détail CHG PDT AV'!B16</f>
        <v>16797.685670989998</v>
      </c>
      <c r="C4" s="276">
        <f>'Détail CHG PDT AV'!C16</f>
        <v>16481.480065389998</v>
      </c>
      <c r="D4" s="276">
        <f>'Détail CHG PDT AV'!D16</f>
        <v>16781.406401879052</v>
      </c>
      <c r="E4" s="324">
        <f>'Détail CHG PDT AV'!E16</f>
        <v>16867.493451574799</v>
      </c>
      <c r="F4" s="324">
        <f>'Détail CHG PDT AV'!F16</f>
        <v>16699.675269703712</v>
      </c>
      <c r="G4" s="324">
        <f>'Détail CHG PDT AV'!G16</f>
        <v>16757.333546521284</v>
      </c>
      <c r="H4" s="354">
        <f>'Détail CHG PDT AV'!H16</f>
        <v>16918.511782672074</v>
      </c>
      <c r="I4" s="355">
        <v>2025</v>
      </c>
    </row>
    <row r="5" spans="1:12" x14ac:dyDescent="0.2">
      <c r="A5" s="275" t="s">
        <v>74</v>
      </c>
      <c r="B5" s="70">
        <f>TableauxNote!C68</f>
        <v>2953.8906554199998</v>
      </c>
      <c r="C5" s="277">
        <f>TableauxNote!D68</f>
        <v>3062.4357613500001</v>
      </c>
      <c r="D5" s="277">
        <f>TableauxNote!E68</f>
        <v>3047.6167308421927</v>
      </c>
      <c r="E5" s="175">
        <f>TableauxNote!F68</f>
        <v>3102.8336295279387</v>
      </c>
      <c r="F5" s="175">
        <f>TableauxNote!G68</f>
        <v>2788.4638574236242</v>
      </c>
      <c r="G5" s="175">
        <f>TableauxNote!H68</f>
        <v>2730.8973255708188</v>
      </c>
      <c r="H5" s="175">
        <f>TableauxNote!I68</f>
        <v>2721.0450066334688</v>
      </c>
      <c r="I5" s="356">
        <f>D5/$D$4</f>
        <v>0.18160675320400704</v>
      </c>
    </row>
    <row r="6" spans="1:12" x14ac:dyDescent="0.2">
      <c r="A6" s="275" t="s">
        <v>75</v>
      </c>
      <c r="B6" s="70">
        <f>'Détail CHG PDT AV'!B32</f>
        <v>2605.616567</v>
      </c>
      <c r="C6" s="277">
        <f>'Détail CHG PDT AV'!C32</f>
        <v>2655.3634729999999</v>
      </c>
      <c r="D6" s="277">
        <f>'Détail CHG PDT AV'!D32</f>
        <v>2676.0260965328616</v>
      </c>
      <c r="E6" s="175">
        <f>'Détail CHG PDT AV'!E32</f>
        <v>2622.8192099932553</v>
      </c>
      <c r="F6" s="175">
        <f>'Détail CHG PDT AV'!F32</f>
        <v>2582.1268101293122</v>
      </c>
      <c r="G6" s="175">
        <f>'Détail CHG PDT AV'!G32</f>
        <v>2552.0619936936523</v>
      </c>
      <c r="H6" s="175">
        <f>'Détail CHG PDT AV'!H32</f>
        <v>2517.9757110243809</v>
      </c>
      <c r="I6" s="356">
        <f>D6/$D$4</f>
        <v>0.15946375604330879</v>
      </c>
    </row>
    <row r="7" spans="1:12" s="129" customFormat="1" x14ac:dyDescent="0.2">
      <c r="A7" s="275" t="s">
        <v>76</v>
      </c>
      <c r="B7" s="175">
        <f>'Détail CHG PDT AV'!B48</f>
        <v>508.80796943000001</v>
      </c>
      <c r="C7" s="277">
        <f>'Détail CHG PDT AV'!C48</f>
        <v>533.56252504999998</v>
      </c>
      <c r="D7" s="277">
        <f>'Détail CHG PDT AV'!D48</f>
        <v>531.88308332564998</v>
      </c>
      <c r="E7" s="175">
        <f>'Détail CHG PDT AV'!E48</f>
        <v>272.90623799338448</v>
      </c>
      <c r="F7" s="175">
        <f>'Détail CHG PDT AV'!F48</f>
        <v>363.80715613099369</v>
      </c>
      <c r="G7" s="175">
        <f>'Détail CHG PDT AV'!G48</f>
        <v>358.91457713474932</v>
      </c>
      <c r="H7" s="175">
        <f>'Détail CHG PDT AV'!H48</f>
        <v>358.91457713474932</v>
      </c>
      <c r="I7" s="356">
        <f>D7/$D$4</f>
        <v>3.1694785918902117E-2</v>
      </c>
      <c r="J7"/>
    </row>
    <row r="8" spans="1:12" x14ac:dyDescent="0.2">
      <c r="A8" s="275" t="s">
        <v>77</v>
      </c>
      <c r="B8" s="70">
        <f>'Détail CHG PDT AV'!B24</f>
        <v>4713.2015144499992</v>
      </c>
      <c r="C8" s="277">
        <f>'Détail CHG PDT AV'!C24</f>
        <v>4735.5152269200007</v>
      </c>
      <c r="D8" s="277">
        <f>'Détail CHG PDT AV'!D24</f>
        <v>5124.5284043181</v>
      </c>
      <c r="E8" s="175">
        <f>'Détail CHG PDT AV'!E24</f>
        <v>5315.8345133000003</v>
      </c>
      <c r="F8" s="175">
        <f>'Détail CHG PDT AV'!F24</f>
        <v>5354.8742968763436</v>
      </c>
      <c r="G8" s="175">
        <f>'Détail CHG PDT AV'!G24</f>
        <v>5410.0459256412669</v>
      </c>
      <c r="H8" s="175">
        <f>'Détail CHG PDT AV'!H24</f>
        <v>5485.8929852290948</v>
      </c>
      <c r="I8" s="356">
        <f>D8/$D$4</f>
        <v>0.30536942384902227</v>
      </c>
    </row>
    <row r="9" spans="1:12" x14ac:dyDescent="0.2">
      <c r="A9" s="71" t="s">
        <v>180</v>
      </c>
      <c r="B9" s="70">
        <f>'Détail CHG PDT AV'!B56</f>
        <v>807.70069106000005</v>
      </c>
      <c r="C9" s="70">
        <f>'Détail CHG PDT AV'!C56</f>
        <v>801.4363871700001</v>
      </c>
      <c r="D9" s="70">
        <f>'Détail CHG PDT AV'!D56</f>
        <v>878.16920824548924</v>
      </c>
      <c r="E9" s="70">
        <f>'Détail CHG PDT AV'!E56</f>
        <v>862.49361526649272</v>
      </c>
      <c r="F9" s="70">
        <f>'Détail CHG PDT AV'!F56</f>
        <v>800.03370643185644</v>
      </c>
      <c r="G9" s="70">
        <f>'Détail CHG PDT AV'!G56</f>
        <v>772.83424844579349</v>
      </c>
      <c r="H9" s="70">
        <f>'Détail CHG PDT AV'!H56</f>
        <v>768.07615448778768</v>
      </c>
      <c r="I9" s="356">
        <f>D9/$D$4</f>
        <v>5.2329893407930254E-2</v>
      </c>
    </row>
    <row r="10" spans="1:12" x14ac:dyDescent="0.2">
      <c r="A10" s="271" t="s">
        <v>39</v>
      </c>
      <c r="B10" s="273">
        <f t="shared" ref="B10:H10" si="0">B4-B2</f>
        <v>157.04427167999893</v>
      </c>
      <c r="C10" s="273">
        <f t="shared" si="0"/>
        <v>98.87179899000148</v>
      </c>
      <c r="D10" s="273">
        <f t="shared" si="0"/>
        <v>234.72888786343174</v>
      </c>
      <c r="E10" s="273">
        <f t="shared" si="0"/>
        <v>434.42196648097161</v>
      </c>
      <c r="F10" s="273">
        <f t="shared" si="0"/>
        <v>295.21220457838353</v>
      </c>
      <c r="G10" s="273">
        <f t="shared" si="0"/>
        <v>281.06523880138775</v>
      </c>
      <c r="H10" s="273">
        <f t="shared" si="0"/>
        <v>327.01216751370521</v>
      </c>
    </row>
    <row r="11" spans="1:12" x14ac:dyDescent="0.2">
      <c r="A11" s="385" t="s">
        <v>288</v>
      </c>
      <c r="B11" s="384">
        <f>TableauxNote!L21</f>
        <v>4389.4364763200001</v>
      </c>
      <c r="C11" s="384">
        <f>TableauxNote!M21</f>
        <v>3833.0628038899999</v>
      </c>
      <c r="D11" s="384">
        <f>TableauxNote!N21</f>
        <v>3695.457461848976</v>
      </c>
      <c r="E11" s="384">
        <f>TableauxNote!O21</f>
        <v>3890.0227822642923</v>
      </c>
      <c r="F11" s="384">
        <f>TableauxNote!P21</f>
        <v>4039.9804028568992</v>
      </c>
      <c r="G11" s="384">
        <f>TableauxNote!Q21</f>
        <v>4185.9235585095857</v>
      </c>
      <c r="H11" s="384">
        <f>TableauxNote!R21</f>
        <v>4313.7173202280983</v>
      </c>
    </row>
    <row r="13" spans="1:12" ht="38.25" x14ac:dyDescent="0.2">
      <c r="A13" s="263" t="s">
        <v>181</v>
      </c>
      <c r="B13" s="264" t="str">
        <f>TableauxNote!C27</f>
        <v>2024/2023</v>
      </c>
      <c r="C13" s="264" t="str">
        <f>TableauxNote!D27</f>
        <v>2025/2024</v>
      </c>
      <c r="D13" s="264" t="str">
        <f>TableauxNote!E27</f>
        <v>2026/2025</v>
      </c>
      <c r="E13" s="264" t="str">
        <f>TableauxNote!F27</f>
        <v>2027/2026</v>
      </c>
      <c r="F13" s="264" t="str">
        <f>TableauxNote!G27</f>
        <v>2028/2027</v>
      </c>
      <c r="G13" s="264" t="str">
        <f>TableauxNote!H27</f>
        <v>2029/2028</v>
      </c>
      <c r="H13" s="265" t="s">
        <v>107</v>
      </c>
      <c r="J13" s="72">
        <f>((F2/C2)^(1/3))-1</f>
        <v>4.444772018412646E-4</v>
      </c>
    </row>
    <row r="14" spans="1:12" x14ac:dyDescent="0.2">
      <c r="A14" s="67" t="s">
        <v>71</v>
      </c>
      <c r="B14" s="107">
        <f t="shared" ref="B14:G22" si="1">C2/B2-1</f>
        <v>-1.5506201156447075E-2</v>
      </c>
      <c r="C14" s="107">
        <f t="shared" si="1"/>
        <v>1.0014842871639784E-2</v>
      </c>
      <c r="D14" s="107">
        <f t="shared" si="1"/>
        <v>-6.8657909616939294E-3</v>
      </c>
      <c r="E14" s="107">
        <f t="shared" si="1"/>
        <v>-1.7409052224016675E-3</v>
      </c>
      <c r="F14" s="107">
        <f t="shared" si="1"/>
        <v>4.3771772541107978E-3</v>
      </c>
      <c r="G14" s="107">
        <f t="shared" si="1"/>
        <v>6.9937746391566247E-3</v>
      </c>
      <c r="H14" s="107">
        <f t="shared" ref="H14:H23" si="2">((H2/D2)^(1/4))-1</f>
        <v>6.7652013761976271E-4</v>
      </c>
      <c r="J14" s="72"/>
    </row>
    <row r="15" spans="1:12" x14ac:dyDescent="0.2">
      <c r="A15" s="71" t="s">
        <v>72</v>
      </c>
      <c r="B15" s="108">
        <f t="shared" si="1"/>
        <v>-2.5601276877965318E-2</v>
      </c>
      <c r="C15" s="108">
        <f t="shared" si="1"/>
        <v>1.9526667050270063E-2</v>
      </c>
      <c r="D15" s="108">
        <f t="shared" si="1"/>
        <v>-2.897958181768634E-3</v>
      </c>
      <c r="E15" s="108">
        <f t="shared" si="1"/>
        <v>3.0083006197834106E-3</v>
      </c>
      <c r="F15" s="108">
        <f t="shared" si="1"/>
        <v>4.9474110545162375E-3</v>
      </c>
      <c r="G15" s="108">
        <f t="shared" si="1"/>
        <v>6.6104463768110744E-3</v>
      </c>
      <c r="H15" s="119">
        <f t="shared" si="2"/>
        <v>2.9106089627617404E-3</v>
      </c>
      <c r="J15" s="72">
        <f>((F4/C4)^(1/3))-1</f>
        <v>4.3936050591610876E-3</v>
      </c>
    </row>
    <row r="16" spans="1:12" x14ac:dyDescent="0.2">
      <c r="A16" s="274" t="str">
        <f>A4</f>
        <v xml:space="preserve">Produits </v>
      </c>
      <c r="B16" s="107">
        <f t="shared" si="1"/>
        <v>-1.8824355437612184E-2</v>
      </c>
      <c r="C16" s="268">
        <f>D4/C4-1</f>
        <v>1.8197779283116722E-2</v>
      </c>
      <c r="D16" s="107">
        <f t="shared" si="1"/>
        <v>5.1299067333299142E-3</v>
      </c>
      <c r="E16" s="107">
        <f t="shared" si="1"/>
        <v>-9.9492068784777787E-3</v>
      </c>
      <c r="F16" s="107">
        <f t="shared" si="1"/>
        <v>3.4526585628988915E-3</v>
      </c>
      <c r="G16" s="107">
        <f t="shared" si="1"/>
        <v>9.6183701126035803E-3</v>
      </c>
      <c r="H16" s="268">
        <f t="shared" si="2"/>
        <v>2.03629105535863E-3</v>
      </c>
      <c r="J16" s="72">
        <f>((H4/F4)^(1/2))-1</f>
        <v>6.5307931819238441E-3</v>
      </c>
    </row>
    <row r="17" spans="1:12" x14ac:dyDescent="0.2">
      <c r="A17" s="275" t="s">
        <v>74</v>
      </c>
      <c r="B17" s="108">
        <f t="shared" si="1"/>
        <v>3.6746487460811883E-2</v>
      </c>
      <c r="C17" s="269">
        <f>D5/C5-1</f>
        <v>-4.8389686062426662E-3</v>
      </c>
      <c r="D17" s="108">
        <f t="shared" si="1"/>
        <v>1.8118058654470914E-2</v>
      </c>
      <c r="E17" s="108">
        <f t="shared" si="1"/>
        <v>-0.10131699267167682</v>
      </c>
      <c r="F17" s="108">
        <f t="shared" si="1"/>
        <v>-2.0644532185542963E-2</v>
      </c>
      <c r="G17" s="108">
        <f t="shared" si="1"/>
        <v>-3.6077222109734963E-3</v>
      </c>
      <c r="H17" s="269">
        <f t="shared" si="2"/>
        <v>-2.7938272933838215E-2</v>
      </c>
      <c r="J17" s="72"/>
    </row>
    <row r="18" spans="1:12" x14ac:dyDescent="0.2">
      <c r="A18" s="275" t="s">
        <v>75</v>
      </c>
      <c r="B18" s="108">
        <f t="shared" si="1"/>
        <v>1.9092182107698363E-2</v>
      </c>
      <c r="C18" s="269">
        <f t="shared" si="1"/>
        <v>7.7814671109854849E-3</v>
      </c>
      <c r="D18" s="108">
        <f t="shared" si="1"/>
        <v>-1.9882798082030195E-2</v>
      </c>
      <c r="E18" s="108">
        <f t="shared" si="1"/>
        <v>-1.5514755919470269E-2</v>
      </c>
      <c r="F18" s="108">
        <f t="shared" si="1"/>
        <v>-1.1643431421617167E-2</v>
      </c>
      <c r="G18" s="108">
        <f t="shared" si="1"/>
        <v>-1.3356369380329025E-2</v>
      </c>
      <c r="H18" s="269">
        <f t="shared" si="2"/>
        <v>-1.5104171442170689E-2</v>
      </c>
      <c r="J18" s="72"/>
    </row>
    <row r="19" spans="1:12" s="129" customFormat="1" x14ac:dyDescent="0.2">
      <c r="A19" s="275" t="s">
        <v>76</v>
      </c>
      <c r="B19" s="176">
        <f t="shared" si="1"/>
        <v>4.8652059533838665E-2</v>
      </c>
      <c r="C19" s="269">
        <f t="shared" si="1"/>
        <v>-3.1476006006843082E-3</v>
      </c>
      <c r="D19" s="176">
        <f>E7/D7-1</f>
        <v>-0.48690558780886195</v>
      </c>
      <c r="E19" s="176">
        <f t="shared" si="1"/>
        <v>0.33308479427213666</v>
      </c>
      <c r="F19" s="176">
        <f t="shared" si="1"/>
        <v>-1.344827586206887E-2</v>
      </c>
      <c r="G19" s="176">
        <f t="shared" si="1"/>
        <v>0</v>
      </c>
      <c r="H19" s="269">
        <f t="shared" si="2"/>
        <v>-9.3654610417784334E-2</v>
      </c>
      <c r="I19" s="177"/>
      <c r="J19" s="177"/>
    </row>
    <row r="20" spans="1:12" x14ac:dyDescent="0.2">
      <c r="A20" s="275" t="s">
        <v>77</v>
      </c>
      <c r="B20" s="108">
        <f t="shared" si="1"/>
        <v>4.7343005389417492E-3</v>
      </c>
      <c r="C20" s="269">
        <f t="shared" si="1"/>
        <v>8.214801531767324E-2</v>
      </c>
      <c r="D20" s="108">
        <f t="shared" si="1"/>
        <v>3.7331456455719669E-2</v>
      </c>
      <c r="E20" s="108">
        <f t="shared" si="1"/>
        <v>7.3440554777743916E-3</v>
      </c>
      <c r="F20" s="108">
        <f t="shared" si="1"/>
        <v>1.0303067020099199E-2</v>
      </c>
      <c r="G20" s="108">
        <f t="shared" si="1"/>
        <v>1.4019670189553413E-2</v>
      </c>
      <c r="H20" s="269">
        <f t="shared" si="2"/>
        <v>1.7181274806100433E-2</v>
      </c>
      <c r="J20" s="72"/>
    </row>
    <row r="21" spans="1:12" x14ac:dyDescent="0.2">
      <c r="A21" s="388" t="str">
        <f>A9</f>
        <v>Dont reprises sur provisions</v>
      </c>
      <c r="B21" s="108">
        <f t="shared" si="1"/>
        <v>-7.7557243163663969E-3</v>
      </c>
      <c r="C21" s="389">
        <f t="shared" si="1"/>
        <v>9.5744119313630138E-2</v>
      </c>
      <c r="D21" s="108">
        <f t="shared" si="1"/>
        <v>-1.7850310431989591E-2</v>
      </c>
      <c r="E21" s="108">
        <f t="shared" si="1"/>
        <v>-7.2417821684787165E-2</v>
      </c>
      <c r="F21" s="108">
        <f t="shared" si="1"/>
        <v>-3.399789004812348E-2</v>
      </c>
      <c r="G21" s="108">
        <f t="shared" si="1"/>
        <v>-6.1566810316372456E-3</v>
      </c>
      <c r="H21" s="389">
        <f t="shared" si="2"/>
        <v>-3.2933099012904865E-2</v>
      </c>
    </row>
    <row r="22" spans="1:12" x14ac:dyDescent="0.2">
      <c r="A22" s="271" t="s">
        <v>156</v>
      </c>
      <c r="B22" s="272">
        <f t="shared" si="1"/>
        <v>-0.37042085055182727</v>
      </c>
      <c r="C22" s="272">
        <f t="shared" si="1"/>
        <v>1.3740731964143684</v>
      </c>
      <c r="D22" s="272">
        <f t="shared" si="1"/>
        <v>0.85073925257007077</v>
      </c>
      <c r="E22" s="272">
        <f t="shared" si="1"/>
        <v>-0.32044825686475886</v>
      </c>
      <c r="F22" s="272">
        <f t="shared" si="1"/>
        <v>-4.7921344570425961E-2</v>
      </c>
      <c r="G22" s="272">
        <f t="shared" si="1"/>
        <v>0.16347424857040194</v>
      </c>
      <c r="H22" s="272">
        <f t="shared" si="2"/>
        <v>8.6423979542891383E-2</v>
      </c>
    </row>
    <row r="23" spans="1:12" x14ac:dyDescent="0.2">
      <c r="A23" s="386" t="s">
        <v>289</v>
      </c>
      <c r="B23" s="387">
        <f t="shared" ref="B23:G23" si="3">C11/B11-1</f>
        <v>-0.126752870312968</v>
      </c>
      <c r="C23" s="387">
        <f t="shared" si="3"/>
        <v>-3.589957928718901E-2</v>
      </c>
      <c r="D23" s="387">
        <f t="shared" si="3"/>
        <v>5.2649860652967284E-2</v>
      </c>
      <c r="E23" s="387">
        <f t="shared" si="3"/>
        <v>3.8549291093179727E-2</v>
      </c>
      <c r="F23" s="387">
        <f t="shared" si="3"/>
        <v>3.6124718711378456E-2</v>
      </c>
      <c r="G23" s="387">
        <f t="shared" si="3"/>
        <v>3.0529406457678876E-2</v>
      </c>
      <c r="H23" s="272">
        <f t="shared" si="2"/>
        <v>3.9431487263027698E-2</v>
      </c>
      <c r="K23" s="487" t="s">
        <v>218</v>
      </c>
      <c r="L23" s="487"/>
    </row>
    <row r="24" spans="1:12" x14ac:dyDescent="0.2">
      <c r="B24" s="267"/>
      <c r="C24" s="267"/>
      <c r="D24" s="267"/>
      <c r="E24" s="267"/>
      <c r="F24" s="267"/>
      <c r="G24" s="267"/>
      <c r="K24" s="366"/>
      <c r="L24" s="366"/>
    </row>
    <row r="25" spans="1:12" x14ac:dyDescent="0.2">
      <c r="A25" s="266" t="s">
        <v>94</v>
      </c>
      <c r="B25" s="264">
        <f t="shared" ref="B25:G25" si="4">C1</f>
        <v>2024</v>
      </c>
      <c r="C25" s="264" t="str">
        <f t="shared" si="4"/>
        <v>2025(p)</v>
      </c>
      <c r="D25" s="264" t="str">
        <f t="shared" si="4"/>
        <v>2026(p)</v>
      </c>
      <c r="E25" s="264" t="str">
        <f t="shared" si="4"/>
        <v>2027(p)</v>
      </c>
      <c r="F25" s="264" t="str">
        <f t="shared" si="4"/>
        <v>2028(p)</v>
      </c>
      <c r="G25" s="264" t="str">
        <f t="shared" si="4"/>
        <v>2029(p)</v>
      </c>
      <c r="K25" s="134" t="s">
        <v>298</v>
      </c>
    </row>
    <row r="26" spans="1:12" x14ac:dyDescent="0.2">
      <c r="A26" s="67" t="s">
        <v>73</v>
      </c>
      <c r="B26" s="86">
        <f>(B4/B$4)*B16*100</f>
        <v>-1.8824355437612184</v>
      </c>
      <c r="C26" s="461">
        <f t="shared" ref="B26:G33" si="5">(C4/C$4)*C16*100</f>
        <v>1.8197779283116722</v>
      </c>
      <c r="D26" s="86">
        <f t="shared" si="5"/>
        <v>0.51299067333299142</v>
      </c>
      <c r="E26" s="86">
        <f t="shared" si="5"/>
        <v>-0.99492068784777787</v>
      </c>
      <c r="F26" s="86">
        <f t="shared" si="5"/>
        <v>0.34526585628988915</v>
      </c>
      <c r="G26" s="86">
        <f>(G4/G$4)*G16*100</f>
        <v>0.96183701126035803</v>
      </c>
      <c r="H26" s="270">
        <f>(D4/D4)*C16*100</f>
        <v>1.8197779283116722</v>
      </c>
    </row>
    <row r="27" spans="1:12" x14ac:dyDescent="0.2">
      <c r="A27" s="71" t="s">
        <v>74</v>
      </c>
      <c r="B27" s="85">
        <f t="shared" si="5"/>
        <v>0.646190838762154</v>
      </c>
      <c r="C27" s="460">
        <f t="shared" si="5"/>
        <v>-8.9913226536774915E-2</v>
      </c>
      <c r="D27" s="85">
        <f t="shared" si="5"/>
        <v>0.32903618065982232</v>
      </c>
      <c r="E27" s="85">
        <f t="shared" si="5"/>
        <v>-1.8637610443237731</v>
      </c>
      <c r="F27" s="85">
        <f t="shared" si="5"/>
        <v>-0.34471647456068555</v>
      </c>
      <c r="G27" s="85">
        <f>(G5/G$4)*G17*100</f>
        <v>-5.8794073114306671E-2</v>
      </c>
      <c r="H27" s="270">
        <f>(D5/D4)*C17*100</f>
        <v>-8.7878937743584989E-2</v>
      </c>
    </row>
    <row r="28" spans="1:12" x14ac:dyDescent="0.2">
      <c r="A28" s="71" t="s">
        <v>75</v>
      </c>
      <c r="B28" s="85">
        <f t="shared" si="5"/>
        <v>0.29615333311013148</v>
      </c>
      <c r="C28" s="460">
        <f t="shared" si="5"/>
        <v>0.12536873782501981</v>
      </c>
      <c r="D28" s="85">
        <f t="shared" si="5"/>
        <v>-0.31705856628112311</v>
      </c>
      <c r="E28" s="85">
        <f t="shared" si="5"/>
        <v>-0.24124746205337358</v>
      </c>
      <c r="F28" s="85">
        <f t="shared" si="5"/>
        <v>-0.18003234164800111</v>
      </c>
      <c r="G28" s="85">
        <f t="shared" si="5"/>
        <v>-0.20341113682938802</v>
      </c>
      <c r="H28" s="270">
        <f>(D6/D4)*C18*100</f>
        <v>0.12408619730452201</v>
      </c>
    </row>
    <row r="29" spans="1:12" x14ac:dyDescent="0.2">
      <c r="A29" s="71" t="s">
        <v>76</v>
      </c>
      <c r="B29" s="85">
        <f t="shared" si="5"/>
        <v>0.14736884654742427</v>
      </c>
      <c r="C29" s="460">
        <f t="shared" si="5"/>
        <v>-1.0189872012021123E-2</v>
      </c>
      <c r="D29" s="85">
        <f t="shared" si="5"/>
        <v>-1.5432368368319076</v>
      </c>
      <c r="E29" s="85">
        <f t="shared" si="5"/>
        <v>0.53891183297968004</v>
      </c>
      <c r="F29" s="85">
        <f t="shared" si="5"/>
        <v>-2.9297449903833778E-2</v>
      </c>
      <c r="G29" s="85">
        <f t="shared" si="5"/>
        <v>0</v>
      </c>
      <c r="H29" s="270">
        <f>(D7/D4)*C19*100</f>
        <v>-9.976252719689686E-3</v>
      </c>
    </row>
    <row r="30" spans="1:12" x14ac:dyDescent="0.2">
      <c r="A30" s="71" t="s">
        <v>77</v>
      </c>
      <c r="B30" s="85">
        <f t="shared" si="5"/>
        <v>0.13283801654020716</v>
      </c>
      <c r="C30" s="460">
        <f t="shared" si="5"/>
        <v>2.3603048746514013</v>
      </c>
      <c r="D30" s="85">
        <f t="shared" si="5"/>
        <v>1.1399885349327978</v>
      </c>
      <c r="E30" s="85">
        <f t="shared" si="5"/>
        <v>0.23144982204038245</v>
      </c>
      <c r="F30" s="85">
        <f t="shared" si="5"/>
        <v>0.33037545864748064</v>
      </c>
      <c r="G30" s="85">
        <f t="shared" si="5"/>
        <v>0.45262009840207029</v>
      </c>
      <c r="H30" s="270">
        <f>(D8/D4)*C20*100</f>
        <v>2.5085492107898535</v>
      </c>
    </row>
    <row r="31" spans="1:12" x14ac:dyDescent="0.2">
      <c r="A31" s="71" t="str">
        <f>A21</f>
        <v>Dont reprises sur provisions</v>
      </c>
      <c r="B31" s="85">
        <f t="shared" si="5"/>
        <v>-3.7292660505122956E-2</v>
      </c>
      <c r="C31" s="85">
        <f t="shared" si="5"/>
        <v>0.46556996562840819</v>
      </c>
      <c r="D31" s="85">
        <f t="shared" si="5"/>
        <v>-9.3410484220448078E-2</v>
      </c>
      <c r="E31" s="85">
        <f t="shared" si="5"/>
        <v>-0.37029751346252848</v>
      </c>
      <c r="F31" s="85">
        <f t="shared" si="5"/>
        <v>-0.16287417298112247</v>
      </c>
      <c r="G31" s="85">
        <f t="shared" si="5"/>
        <v>-2.8394099483647225E-2</v>
      </c>
      <c r="H31" s="270">
        <f>(D9/D4)*C21*100</f>
        <v>0.50102795581184212</v>
      </c>
    </row>
    <row r="32" spans="1:12" x14ac:dyDescent="0.2">
      <c r="A32" s="71" t="str">
        <f>A22</f>
        <v>RESULTAT NET NSA (hors transferts d'équilibrage)</v>
      </c>
      <c r="B32" s="85">
        <f t="shared" si="5"/>
        <v>-0.34631242558885766</v>
      </c>
      <c r="C32" s="85">
        <f t="shared" si="5"/>
        <v>0.82430150893256871</v>
      </c>
      <c r="D32" s="85">
        <f t="shared" si="5"/>
        <v>1.1899662867063383</v>
      </c>
      <c r="E32" s="85">
        <f t="shared" si="5"/>
        <v>-0.82531386362916304</v>
      </c>
      <c r="F32" s="85">
        <f t="shared" si="5"/>
        <v>-8.4714017180088516E-2</v>
      </c>
      <c r="G32" s="85">
        <f t="shared" si="5"/>
        <v>0.27418997530102712</v>
      </c>
      <c r="H32" s="270">
        <f>(D10/D5)*C22*100</f>
        <v>10.583177010849548</v>
      </c>
    </row>
    <row r="33" spans="1:8" x14ac:dyDescent="0.2">
      <c r="A33" s="71" t="str">
        <f>A23</f>
        <v>Contribution du RG</v>
      </c>
      <c r="B33" s="85">
        <f t="shared" si="5"/>
        <v>-3.3122043317602419</v>
      </c>
      <c r="C33" s="460">
        <f t="shared" si="5"/>
        <v>-0.83490888861362667</v>
      </c>
      <c r="D33" s="85">
        <f t="shared" si="5"/>
        <v>1.1594100980328492</v>
      </c>
      <c r="E33" s="85">
        <f t="shared" si="5"/>
        <v>0.88903322253020711</v>
      </c>
      <c r="F33" s="85">
        <f t="shared" si="5"/>
        <v>0.87392810516174935</v>
      </c>
      <c r="G33" s="85">
        <f t="shared" si="5"/>
        <v>0.76261394071875988</v>
      </c>
      <c r="H33" s="270">
        <f>(D11/D6)*C23*100</f>
        <v>-4.9575513604283135</v>
      </c>
    </row>
    <row r="56" spans="1:1" x14ac:dyDescent="0.2">
      <c r="A56" s="185" t="s">
        <v>219</v>
      </c>
    </row>
  </sheetData>
  <mergeCells count="2">
    <mergeCell ref="K23:L23"/>
    <mergeCell ref="K1:L1"/>
  </mergeCells>
  <phoneticPr fontId="4" type="noConversion"/>
  <pageMargins left="0.78740157499999996" right="0.78740157499999996" top="0.984251969" bottom="0.984251969" header="0.4921259845" footer="0.4921259845"/>
  <pageSetup paperSize="9" orientation="portrait" horizontalDpi="4294967295" verticalDpi="4294967295"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K30"/>
  <sheetViews>
    <sheetView zoomScale="90" zoomScaleNormal="90" workbookViewId="0">
      <selection activeCell="I40" sqref="I40"/>
    </sheetView>
  </sheetViews>
  <sheetFormatPr baseColWidth="10" defaultRowHeight="12.75" x14ac:dyDescent="0.2"/>
  <cols>
    <col min="1" max="1" width="30.5703125" bestFit="1" customWidth="1"/>
    <col min="8" max="8" width="12" customWidth="1"/>
    <col min="9" max="9" width="11.42578125" style="72"/>
  </cols>
  <sheetData>
    <row r="1" spans="1:11" ht="38.25" x14ac:dyDescent="0.2">
      <c r="A1" s="66" t="s">
        <v>182</v>
      </c>
      <c r="B1" s="149">
        <f>TableauxNote!C4</f>
        <v>2023</v>
      </c>
      <c r="C1" s="149">
        <f>TableauxNote!D4</f>
        <v>2024</v>
      </c>
      <c r="D1" s="149" t="str">
        <f>TableauxNote!E4</f>
        <v>2025(p)</v>
      </c>
      <c r="E1" s="149" t="str">
        <f>TableauxNote!F4</f>
        <v>2026(p)</v>
      </c>
      <c r="F1" s="149" t="str">
        <f>TableauxNote!G4</f>
        <v>2027(p)</v>
      </c>
      <c r="G1" s="149" t="str">
        <f>TableauxNote!H4</f>
        <v>2028(p)</v>
      </c>
      <c r="H1" s="149" t="str">
        <f>TableauxNote!I4</f>
        <v>2029(p)</v>
      </c>
      <c r="K1" s="134" t="s">
        <v>263</v>
      </c>
    </row>
    <row r="2" spans="1:11" x14ac:dyDescent="0.2">
      <c r="A2" s="67" t="s">
        <v>71</v>
      </c>
      <c r="B2" s="69">
        <f>'Détail CHG PDT AV'!B6</f>
        <v>7091.91930813</v>
      </c>
      <c r="C2" s="69">
        <f>'Détail CHG PDT AV'!C6</f>
        <v>7242.5508439799987</v>
      </c>
      <c r="D2" s="69">
        <f>'Détail CHG PDT AV'!D6</f>
        <v>7153.9728010980798</v>
      </c>
      <c r="E2" s="69">
        <f>'Détail CHG PDT AV'!E6</f>
        <v>6918.3618626946691</v>
      </c>
      <c r="F2" s="69">
        <f>'Détail CHG PDT AV'!F6</f>
        <v>6795.1318255429524</v>
      </c>
      <c r="G2" s="69">
        <f>'Détail CHG PDT AV'!G6</f>
        <v>6718.645563990488</v>
      </c>
      <c r="H2" s="69">
        <f>'Détail CHG PDT AV'!H6</f>
        <v>6636.0108242309352</v>
      </c>
    </row>
    <row r="3" spans="1:11" x14ac:dyDescent="0.2">
      <c r="A3" s="71" t="s">
        <v>72</v>
      </c>
      <c r="B3" s="70">
        <f>TableauxNote!C54</f>
        <v>6676.9389162300004</v>
      </c>
      <c r="C3" s="70">
        <f>TableauxNote!D54</f>
        <v>6805.5917809699986</v>
      </c>
      <c r="D3" s="70">
        <f>TableauxNote!E54</f>
        <v>6732.2684276773234</v>
      </c>
      <c r="E3" s="70">
        <f>TableauxNote!F54</f>
        <v>6590.8209401810855</v>
      </c>
      <c r="F3" s="70">
        <f>TableauxNote!G54</f>
        <v>6488.7444459130365</v>
      </c>
      <c r="G3" s="70">
        <f>TableauxNote!H54</f>
        <v>6419.5783177081466</v>
      </c>
      <c r="H3" s="70">
        <f>TableauxNote!I54</f>
        <v>6338.2733441509699</v>
      </c>
      <c r="I3" s="72">
        <f>C3/C2</f>
        <v>0.93966779489394958</v>
      </c>
    </row>
    <row r="4" spans="1:11" x14ac:dyDescent="0.2">
      <c r="A4" s="67" t="s">
        <v>147</v>
      </c>
      <c r="B4" s="69">
        <f>'Détail CHG PDT AV'!B14</f>
        <v>7283.4598962299997</v>
      </c>
      <c r="C4" s="69">
        <f>'Détail CHG PDT AV'!C14</f>
        <v>7356.0507035499995</v>
      </c>
      <c r="D4" s="69">
        <f>'Détail CHG PDT AV'!D14</f>
        <v>7399.4690239245019</v>
      </c>
      <c r="E4" s="69">
        <f>'Détail CHG PDT AV'!E14</f>
        <v>7290.0438853077758</v>
      </c>
      <c r="F4" s="69">
        <f>'Détail CHG PDT AV'!F14</f>
        <v>7036.7918451154592</v>
      </c>
      <c r="G4" s="69">
        <f>'Détail CHG PDT AV'!G14</f>
        <v>6986.5351426062571</v>
      </c>
      <c r="H4" s="69">
        <f>'Détail CHG PDT AV'!H14</f>
        <v>6980.2944479751341</v>
      </c>
    </row>
    <row r="5" spans="1:11" x14ac:dyDescent="0.2">
      <c r="A5" s="71" t="s">
        <v>74</v>
      </c>
      <c r="B5" s="70">
        <f>TableauxNote!C63</f>
        <v>1423.0053414799997</v>
      </c>
      <c r="C5" s="70">
        <f>TableauxNote!D63</f>
        <v>1468.4191881600002</v>
      </c>
      <c r="D5" s="70">
        <f>TableauxNote!E63</f>
        <v>1463.6613636876596</v>
      </c>
      <c r="E5" s="70">
        <f>TableauxNote!F63</f>
        <v>1414.9189799050998</v>
      </c>
      <c r="F5" s="70">
        <f>TableauxNote!G63</f>
        <v>1285.3561791342222</v>
      </c>
      <c r="G5" s="70">
        <f>TableauxNote!H63</f>
        <v>1267.7428479884902</v>
      </c>
      <c r="H5" s="70">
        <f>TableauxNote!I63</f>
        <v>1267.6222922368383</v>
      </c>
      <c r="I5" s="72">
        <f>D5/$D$4</f>
        <v>0.19780626947085569</v>
      </c>
    </row>
    <row r="6" spans="1:11" x14ac:dyDescent="0.2">
      <c r="A6" s="71" t="s">
        <v>75</v>
      </c>
      <c r="B6" s="70">
        <f>'Détail CHG PDT AV'!B30</f>
        <v>2605.616567</v>
      </c>
      <c r="C6" s="70">
        <f>'Détail CHG PDT AV'!C30</f>
        <v>2655.3634729999999</v>
      </c>
      <c r="D6" s="70">
        <f>'Détail CHG PDT AV'!D30</f>
        <v>2676.0260965328616</v>
      </c>
      <c r="E6" s="70">
        <f>'Détail CHG PDT AV'!E30</f>
        <v>2622.8192099932553</v>
      </c>
      <c r="F6" s="70">
        <f>'Détail CHG PDT AV'!F30</f>
        <v>2582.1268101293122</v>
      </c>
      <c r="G6" s="70">
        <f>'Détail CHG PDT AV'!G30</f>
        <v>2552.0619936936523</v>
      </c>
      <c r="H6" s="70">
        <f>'Détail CHG PDT AV'!H30</f>
        <v>2517.9757110243809</v>
      </c>
      <c r="I6" s="72">
        <f>D6/$D$4</f>
        <v>0.36165109792074801</v>
      </c>
      <c r="J6" s="72">
        <f>H6/$H$4</f>
        <v>0.36072628881075403</v>
      </c>
    </row>
    <row r="7" spans="1:11" x14ac:dyDescent="0.2">
      <c r="A7" s="71" t="s">
        <v>76</v>
      </c>
      <c r="B7" s="70">
        <f>'Détail CHG PDT AV'!B46</f>
        <v>0</v>
      </c>
      <c r="C7" s="70">
        <f>'Détail CHG PDT AV'!C46</f>
        <v>0</v>
      </c>
      <c r="D7" s="70">
        <f>'Détail CHG PDT AV'!D46</f>
        <v>0</v>
      </c>
      <c r="E7" s="70">
        <f>'Détail CHG PDT AV'!E46</f>
        <v>0</v>
      </c>
      <c r="F7" s="70">
        <f>'Détail CHG PDT AV'!F46</f>
        <v>0</v>
      </c>
      <c r="G7" s="70">
        <f>'Détail CHG PDT AV'!G46</f>
        <v>0</v>
      </c>
      <c r="H7" s="70">
        <f>'Détail CHG PDT AV'!H46</f>
        <v>0</v>
      </c>
      <c r="I7" s="72">
        <f>D7/$D$4</f>
        <v>0</v>
      </c>
    </row>
    <row r="8" spans="1:11" x14ac:dyDescent="0.2">
      <c r="A8" s="71" t="s">
        <v>77</v>
      </c>
      <c r="B8" s="70">
        <f>'Détail CHG PDT AV'!B22</f>
        <v>2611.8017663099999</v>
      </c>
      <c r="C8" s="70">
        <f>'Détail CHG PDT AV'!C22</f>
        <v>2565.6748707800002</v>
      </c>
      <c r="D8" s="70">
        <f>'Détail CHG PDT AV'!D22</f>
        <v>2582.0496973999998</v>
      </c>
      <c r="E8" s="70">
        <f>'Détail CHG PDT AV'!E22</f>
        <v>2601.1922813000001</v>
      </c>
      <c r="F8" s="70">
        <f>'Détail CHG PDT AV'!F22</f>
        <v>2619.7351162880695</v>
      </c>
      <c r="G8" s="70">
        <f>'Détail CHG PDT AV'!G22</f>
        <v>2647.2379920594549</v>
      </c>
      <c r="H8" s="70">
        <f>'Détail CHG PDT AV'!H22</f>
        <v>2686.1977736046015</v>
      </c>
      <c r="I8" s="72">
        <f>D8/$D$4</f>
        <v>0.34895067322419066</v>
      </c>
      <c r="J8" s="72">
        <f>H8/H4</f>
        <v>0.38482585421361737</v>
      </c>
    </row>
    <row r="9" spans="1:11" x14ac:dyDescent="0.2">
      <c r="A9" s="71" t="s">
        <v>180</v>
      </c>
      <c r="B9" s="70">
        <f>'Détail CHG PDT AV'!B54</f>
        <v>269.39200333000002</v>
      </c>
      <c r="C9" s="70">
        <f>'Détail CHG PDT AV'!C54</f>
        <v>275.33601198000002</v>
      </c>
      <c r="D9" s="70">
        <f>'Détail CHG PDT AV'!D54</f>
        <v>293.26492977000004</v>
      </c>
      <c r="E9" s="70">
        <f>'Détail CHG PDT AV'!E54</f>
        <v>278.99199995587588</v>
      </c>
      <c r="F9" s="70">
        <f>'Détail CHG PDT AV'!F54</f>
        <v>188.40633689353328</v>
      </c>
      <c r="G9" s="70">
        <f>'Détail CHG PDT AV'!G54</f>
        <v>167.18395733556861</v>
      </c>
      <c r="H9" s="70">
        <f>'Détail CHG PDT AV'!H54</f>
        <v>158.98302236734602</v>
      </c>
      <c r="I9" s="72">
        <f>D9/$D$4</f>
        <v>3.9633239739472456E-2</v>
      </c>
    </row>
    <row r="10" spans="1:11" x14ac:dyDescent="0.2">
      <c r="A10" s="68" t="s">
        <v>39</v>
      </c>
      <c r="B10" s="69">
        <f t="shared" ref="B10:H10" si="0">B4-B2</f>
        <v>191.5405880999997</v>
      </c>
      <c r="C10" s="69">
        <f t="shared" si="0"/>
        <v>113.49985957000081</v>
      </c>
      <c r="D10" s="69">
        <f t="shared" si="0"/>
        <v>245.49622282642213</v>
      </c>
      <c r="E10" s="69">
        <f t="shared" si="0"/>
        <v>371.68202261310671</v>
      </c>
      <c r="F10" s="69">
        <f t="shared" si="0"/>
        <v>241.66001957250683</v>
      </c>
      <c r="G10" s="69">
        <f t="shared" si="0"/>
        <v>267.8895786157691</v>
      </c>
      <c r="H10" s="69">
        <f t="shared" si="0"/>
        <v>344.28362374419885</v>
      </c>
    </row>
    <row r="11" spans="1:11" x14ac:dyDescent="0.2">
      <c r="B11" s="110" t="b">
        <f>B10=SOLDES!B25</f>
        <v>1</v>
      </c>
      <c r="C11" s="110" t="b">
        <f>C10=SOLDES!C25</f>
        <v>1</v>
      </c>
      <c r="D11" s="110" t="b">
        <f>D10=SOLDES!D25</f>
        <v>1</v>
      </c>
      <c r="E11" s="110" t="b">
        <f>E10=SOLDES!E25</f>
        <v>1</v>
      </c>
      <c r="F11" s="110" t="b">
        <f>F10=SOLDES!F25</f>
        <v>1</v>
      </c>
      <c r="G11" s="110" t="b">
        <f>G10=SOLDES!G25</f>
        <v>1</v>
      </c>
      <c r="H11" s="110" t="b">
        <f>H10=SOLDES!H25</f>
        <v>1</v>
      </c>
    </row>
    <row r="13" spans="1:11" ht="38.25" x14ac:dyDescent="0.2">
      <c r="A13" s="66" t="s">
        <v>181</v>
      </c>
      <c r="B13" s="149" t="str">
        <f>TableauxNote!C27</f>
        <v>2024/2023</v>
      </c>
      <c r="C13" s="149" t="str">
        <f>TableauxNote!D27</f>
        <v>2025/2024</v>
      </c>
      <c r="D13" s="149" t="str">
        <f>TableauxNote!E27</f>
        <v>2026/2025</v>
      </c>
      <c r="E13" s="149" t="str">
        <f>TableauxNote!F27</f>
        <v>2027/2026</v>
      </c>
      <c r="F13" s="149" t="str">
        <f>TableauxNote!G27</f>
        <v>2028/2027</v>
      </c>
      <c r="G13" s="149" t="str">
        <f>TableauxNote!H27</f>
        <v>2029/2028</v>
      </c>
      <c r="H13" s="120" t="s">
        <v>107</v>
      </c>
      <c r="J13" s="72"/>
    </row>
    <row r="14" spans="1:11" x14ac:dyDescent="0.2">
      <c r="A14" s="67" t="s">
        <v>71</v>
      </c>
      <c r="B14" s="107">
        <f t="shared" ref="B14:G22" si="1">C2/B2-1</f>
        <v>2.1239882929479759E-2</v>
      </c>
      <c r="C14" s="107">
        <f t="shared" si="1"/>
        <v>-1.2230227276284089E-2</v>
      </c>
      <c r="D14" s="107">
        <f t="shared" si="1"/>
        <v>-3.2934279309427383E-2</v>
      </c>
      <c r="E14" s="107">
        <f t="shared" si="1"/>
        <v>-1.7812025389449482E-2</v>
      </c>
      <c r="F14" s="107">
        <f t="shared" si="1"/>
        <v>-1.1256037927763529E-2</v>
      </c>
      <c r="G14" s="107">
        <f t="shared" si="1"/>
        <v>-1.2299315237351616E-2</v>
      </c>
      <c r="H14" s="107">
        <f>((H2/C2)^(1/5))-1</f>
        <v>-1.7340388008000751E-2</v>
      </c>
      <c r="J14" s="72"/>
    </row>
    <row r="15" spans="1:11" x14ac:dyDescent="0.2">
      <c r="A15" s="71" t="s">
        <v>72</v>
      </c>
      <c r="B15" s="108">
        <f t="shared" si="1"/>
        <v>1.9268240484763943E-2</v>
      </c>
      <c r="C15" s="108">
        <f t="shared" si="1"/>
        <v>-1.0773986400081204E-2</v>
      </c>
      <c r="D15" s="108">
        <f t="shared" si="1"/>
        <v>-2.1010375479790233E-2</v>
      </c>
      <c r="E15" s="108">
        <f t="shared" si="1"/>
        <v>-1.5487675237198073E-2</v>
      </c>
      <c r="F15" s="108">
        <f t="shared" si="1"/>
        <v>-1.0659400871990687E-2</v>
      </c>
      <c r="G15" s="108">
        <f t="shared" si="1"/>
        <v>-1.2665157979753983E-2</v>
      </c>
      <c r="H15" s="119">
        <f t="shared" ref="H15:H22" si="2">((H3/C3)^(1/5))-1</f>
        <v>-1.4126906780855153E-2</v>
      </c>
      <c r="J15" s="72"/>
    </row>
    <row r="16" spans="1:11" x14ac:dyDescent="0.2">
      <c r="A16" s="67" t="str">
        <f>A4</f>
        <v xml:space="preserve">Produits </v>
      </c>
      <c r="B16" s="107">
        <f t="shared" si="1"/>
        <v>9.966528044943912E-3</v>
      </c>
      <c r="C16" s="107">
        <f t="shared" si="1"/>
        <v>5.9023954733685713E-3</v>
      </c>
      <c r="D16" s="107">
        <f t="shared" si="1"/>
        <v>-1.4788242002625407E-2</v>
      </c>
      <c r="E16" s="107">
        <f t="shared" si="1"/>
        <v>-3.4739439731318544E-2</v>
      </c>
      <c r="F16" s="107">
        <f t="shared" si="1"/>
        <v>-7.1419907843497388E-3</v>
      </c>
      <c r="G16" s="107">
        <f t="shared" si="1"/>
        <v>-8.9324600874973736E-4</v>
      </c>
      <c r="H16" s="107">
        <f>((H4/C4)^(1/5))-1</f>
        <v>-1.0431629011797616E-2</v>
      </c>
      <c r="J16" s="72"/>
    </row>
    <row r="17" spans="1:11" x14ac:dyDescent="0.2">
      <c r="A17" s="71" t="s">
        <v>74</v>
      </c>
      <c r="B17" s="108">
        <f t="shared" si="1"/>
        <v>3.1914038096840569E-2</v>
      </c>
      <c r="C17" s="108">
        <f t="shared" si="1"/>
        <v>-3.2400996327911491E-3</v>
      </c>
      <c r="D17" s="108">
        <f t="shared" si="1"/>
        <v>-3.3301680970627245E-2</v>
      </c>
      <c r="E17" s="108">
        <f t="shared" si="1"/>
        <v>-9.1569059862047775E-2</v>
      </c>
      <c r="F17" s="108">
        <f t="shared" si="1"/>
        <v>-1.3703074238609725E-2</v>
      </c>
      <c r="G17" s="108">
        <f t="shared" si="1"/>
        <v>-9.5094799267170238E-5</v>
      </c>
      <c r="H17" s="119">
        <f t="shared" si="2"/>
        <v>-2.8980473311778221E-2</v>
      </c>
      <c r="J17" s="72"/>
    </row>
    <row r="18" spans="1:11" x14ac:dyDescent="0.2">
      <c r="A18" s="71" t="s">
        <v>75</v>
      </c>
      <c r="B18" s="108">
        <f>C6/B6-1</f>
        <v>1.9092182107698363E-2</v>
      </c>
      <c r="C18" s="108">
        <f t="shared" si="1"/>
        <v>7.7814671109854849E-3</v>
      </c>
      <c r="D18" s="108">
        <f t="shared" si="1"/>
        <v>-1.9882798082030195E-2</v>
      </c>
      <c r="E18" s="108">
        <f t="shared" si="1"/>
        <v>-1.5514755919470269E-2</v>
      </c>
      <c r="F18" s="108">
        <f t="shared" si="1"/>
        <v>-1.1643431421617167E-2</v>
      </c>
      <c r="G18" s="108">
        <f t="shared" si="1"/>
        <v>-1.3356369380329025E-2</v>
      </c>
      <c r="H18" s="119">
        <f t="shared" si="2"/>
        <v>-1.0569002851540055E-2</v>
      </c>
      <c r="J18" s="72"/>
    </row>
    <row r="19" spans="1:11" x14ac:dyDescent="0.2">
      <c r="A19" s="71" t="s">
        <v>76</v>
      </c>
      <c r="B19" s="108" t="e">
        <f>C7/B7-1</f>
        <v>#DIV/0!</v>
      </c>
      <c r="C19" s="108" t="e">
        <f t="shared" si="1"/>
        <v>#DIV/0!</v>
      </c>
      <c r="D19" s="108" t="e">
        <f t="shared" si="1"/>
        <v>#DIV/0!</v>
      </c>
      <c r="E19" s="108" t="e">
        <f t="shared" si="1"/>
        <v>#DIV/0!</v>
      </c>
      <c r="F19" s="108" t="e">
        <f t="shared" si="1"/>
        <v>#DIV/0!</v>
      </c>
      <c r="G19" s="108" t="e">
        <f t="shared" si="1"/>
        <v>#DIV/0!</v>
      </c>
      <c r="H19" s="119" t="e">
        <f t="shared" si="2"/>
        <v>#DIV/0!</v>
      </c>
      <c r="J19" s="72"/>
    </row>
    <row r="20" spans="1:11" x14ac:dyDescent="0.2">
      <c r="A20" s="71" t="s">
        <v>77</v>
      </c>
      <c r="B20" s="108">
        <f t="shared" si="1"/>
        <v>-1.7660948133582322E-2</v>
      </c>
      <c r="C20" s="108">
        <f t="shared" si="1"/>
        <v>6.3822687771117881E-3</v>
      </c>
      <c r="D20" s="108">
        <f t="shared" si="1"/>
        <v>7.4137162887593089E-3</v>
      </c>
      <c r="E20" s="108">
        <f t="shared" si="1"/>
        <v>7.12859065489857E-3</v>
      </c>
      <c r="F20" s="108">
        <f t="shared" si="1"/>
        <v>1.049834221803092E-2</v>
      </c>
      <c r="G20" s="108">
        <f t="shared" si="1"/>
        <v>1.4717143551886469E-2</v>
      </c>
      <c r="H20" s="119">
        <f t="shared" si="2"/>
        <v>9.2233100056140493E-3</v>
      </c>
      <c r="J20" s="72"/>
    </row>
    <row r="21" spans="1:11" x14ac:dyDescent="0.2">
      <c r="A21" s="71" t="str">
        <f>A9</f>
        <v>Dont reprises sur provisions</v>
      </c>
      <c r="B21" s="108">
        <f t="shared" si="1"/>
        <v>2.2064532638404577E-2</v>
      </c>
      <c r="C21" s="108">
        <f t="shared" si="1"/>
        <v>6.5116501328937426E-2</v>
      </c>
      <c r="D21" s="108">
        <f t="shared" si="1"/>
        <v>-4.8669064607616219E-2</v>
      </c>
      <c r="E21" s="108">
        <f t="shared" si="1"/>
        <v>-0.32468910605561885</v>
      </c>
      <c r="F21" s="108">
        <f t="shared" si="1"/>
        <v>-0.11264153800706422</v>
      </c>
      <c r="G21" s="108">
        <f t="shared" si="1"/>
        <v>-4.9053360734617746E-2</v>
      </c>
      <c r="H21" s="119">
        <f t="shared" si="2"/>
        <v>-0.1040215869882426</v>
      </c>
    </row>
    <row r="22" spans="1:11" x14ac:dyDescent="0.2">
      <c r="A22" s="68" t="s">
        <v>156</v>
      </c>
      <c r="B22" s="107">
        <f t="shared" si="1"/>
        <v>-0.40743703099238326</v>
      </c>
      <c r="C22" s="107">
        <f t="shared" si="1"/>
        <v>1.1629649918202132</v>
      </c>
      <c r="D22" s="107">
        <f t="shared" si="1"/>
        <v>0.51400301941062509</v>
      </c>
      <c r="E22" s="107">
        <f t="shared" si="1"/>
        <v>-0.34982053241768729</v>
      </c>
      <c r="F22" s="107">
        <f t="shared" si="1"/>
        <v>0.10853909177720822</v>
      </c>
      <c r="G22" s="107">
        <f t="shared" si="1"/>
        <v>0.28516990292481981</v>
      </c>
      <c r="H22" s="107">
        <f t="shared" si="2"/>
        <v>0.24848752803626661</v>
      </c>
      <c r="K22" s="134" t="s">
        <v>262</v>
      </c>
    </row>
    <row r="23" spans="1:11" x14ac:dyDescent="0.2">
      <c r="B23" s="104">
        <f>TableauxNote!C45</f>
        <v>-0.37042085055181273</v>
      </c>
      <c r="C23" s="104">
        <f>TableauxNote!D45</f>
        <v>1.3740731964143684</v>
      </c>
      <c r="D23" s="104">
        <f>TableauxNote!E45</f>
        <v>0.85073925257007077</v>
      </c>
      <c r="E23" s="104">
        <f>TableauxNote!F45</f>
        <v>-0.32044825686475054</v>
      </c>
      <c r="F23" s="104">
        <f>TableauxNote!G45</f>
        <v>-4.7921344570437618E-2</v>
      </c>
      <c r="G23" s="104">
        <f>TableauxNote!H45</f>
        <v>0.16347424857040194</v>
      </c>
    </row>
    <row r="24" spans="1:11" x14ac:dyDescent="0.2">
      <c r="A24" s="87" t="s">
        <v>94</v>
      </c>
      <c r="B24" s="149">
        <f t="shared" ref="B24:G24" si="3">C1</f>
        <v>2024</v>
      </c>
      <c r="C24" s="149" t="str">
        <f t="shared" si="3"/>
        <v>2025(p)</v>
      </c>
      <c r="D24" s="149" t="str">
        <f t="shared" si="3"/>
        <v>2026(p)</v>
      </c>
      <c r="E24" s="149" t="str">
        <f t="shared" si="3"/>
        <v>2027(p)</v>
      </c>
      <c r="F24" s="149" t="str">
        <f t="shared" si="3"/>
        <v>2028(p)</v>
      </c>
      <c r="G24" s="149" t="str">
        <f t="shared" si="3"/>
        <v>2029(p)</v>
      </c>
    </row>
    <row r="25" spans="1:11" x14ac:dyDescent="0.2">
      <c r="A25" s="67" t="s">
        <v>73</v>
      </c>
      <c r="B25" s="86">
        <f t="shared" ref="B25:G30" si="4">(B4/B$4)*B16*100</f>
        <v>0.9966528044943912</v>
      </c>
      <c r="C25" s="86">
        <f t="shared" si="4"/>
        <v>0.59023954733685713</v>
      </c>
      <c r="D25" s="86">
        <f t="shared" si="4"/>
        <v>-1.4788242002625407</v>
      </c>
      <c r="E25" s="86">
        <f t="shared" si="4"/>
        <v>-3.4739439731318544</v>
      </c>
      <c r="F25" s="86">
        <f t="shared" si="4"/>
        <v>-0.71419907843497388</v>
      </c>
      <c r="G25" s="86">
        <f t="shared" si="4"/>
        <v>-8.9324600874973736E-2</v>
      </c>
    </row>
    <row r="26" spans="1:11" x14ac:dyDescent="0.2">
      <c r="A26" s="71" t="s">
        <v>74</v>
      </c>
      <c r="B26" s="85">
        <f t="shared" si="4"/>
        <v>0.6235202407513365</v>
      </c>
      <c r="C26" s="85">
        <f t="shared" si="4"/>
        <v>-6.4679060328452984E-2</v>
      </c>
      <c r="D26" s="85">
        <f t="shared" si="4"/>
        <v>-0.65872812799083602</v>
      </c>
      <c r="E26" s="85">
        <f t="shared" si="4"/>
        <v>-1.7772568013204446</v>
      </c>
      <c r="F26" s="85">
        <f t="shared" si="4"/>
        <v>-0.25030342709310299</v>
      </c>
      <c r="G26" s="85">
        <f>(G5/G$4)*G17*100</f>
        <v>-1.7255441959586862E-3</v>
      </c>
      <c r="H26" s="125">
        <f>(C26+D26+E26+F26+G26)/5</f>
        <v>-0.55053859218575896</v>
      </c>
    </row>
    <row r="27" spans="1:11" x14ac:dyDescent="0.2">
      <c r="A27" s="71" t="s">
        <v>75</v>
      </c>
      <c r="B27" s="85">
        <f t="shared" si="4"/>
        <v>0.68301201226836417</v>
      </c>
      <c r="C27" s="85">
        <f t="shared" si="4"/>
        <v>0.28089289165570863</v>
      </c>
      <c r="D27" s="85">
        <f t="shared" si="4"/>
        <v>-0.71906357561027623</v>
      </c>
      <c r="E27" s="85">
        <f t="shared" si="4"/>
        <v>-0.5581914252389335</v>
      </c>
      <c r="F27" s="85">
        <f t="shared" si="4"/>
        <v>-0.42725175189783426</v>
      </c>
      <c r="G27" s="85">
        <f t="shared" si="4"/>
        <v>-0.48788536768965274</v>
      </c>
      <c r="H27" s="125">
        <f>(C27+D27+E27+F27+G27)/5</f>
        <v>-0.38229984575619758</v>
      </c>
    </row>
    <row r="28" spans="1:11" x14ac:dyDescent="0.2">
      <c r="A28" s="71" t="s">
        <v>76</v>
      </c>
      <c r="B28" s="85" t="e">
        <f>(B7/B$4)*B19*100</f>
        <v>#DIV/0!</v>
      </c>
      <c r="C28" s="85" t="e">
        <f t="shared" si="4"/>
        <v>#DIV/0!</v>
      </c>
      <c r="D28" s="85" t="e">
        <f t="shared" si="4"/>
        <v>#DIV/0!</v>
      </c>
      <c r="E28" s="85" t="e">
        <f t="shared" si="4"/>
        <v>#DIV/0!</v>
      </c>
      <c r="F28" s="85" t="e">
        <f t="shared" si="4"/>
        <v>#DIV/0!</v>
      </c>
      <c r="G28" s="85" t="e">
        <f t="shared" si="4"/>
        <v>#DIV/0!</v>
      </c>
      <c r="H28" s="125" t="e">
        <f>(C28+D28+E28+F28+G28)/5</f>
        <v>#DIV/0!</v>
      </c>
    </row>
    <row r="29" spans="1:11" x14ac:dyDescent="0.2">
      <c r="A29" s="71" t="s">
        <v>77</v>
      </c>
      <c r="B29" s="85">
        <f t="shared" si="4"/>
        <v>-0.63331021502398055</v>
      </c>
      <c r="C29" s="85">
        <f t="shared" si="4"/>
        <v>0.22260350397118786</v>
      </c>
      <c r="D29" s="85">
        <f t="shared" si="4"/>
        <v>0.25870212900557094</v>
      </c>
      <c r="E29" s="85">
        <f t="shared" si="4"/>
        <v>0.25435834515949035</v>
      </c>
      <c r="F29" s="85">
        <f t="shared" si="4"/>
        <v>0.39084395810963363</v>
      </c>
      <c r="G29" s="85">
        <f t="shared" si="4"/>
        <v>0.55764095864281504</v>
      </c>
      <c r="H29" s="125">
        <f>(C29+D29+E29+F29+G29)/5</f>
        <v>0.33682977897773958</v>
      </c>
    </row>
    <row r="30" spans="1:11" x14ac:dyDescent="0.2">
      <c r="A30" s="71" t="str">
        <f>A21</f>
        <v>Dont reprises sur provisions</v>
      </c>
      <c r="B30" s="85">
        <f t="shared" si="4"/>
        <v>8.1609684609874278E-2</v>
      </c>
      <c r="C30" s="85">
        <f t="shared" si="4"/>
        <v>0.24373020949063853</v>
      </c>
      <c r="D30" s="85">
        <f t="shared" si="4"/>
        <v>-0.19289127054895275</v>
      </c>
      <c r="E30" s="85">
        <f t="shared" si="4"/>
        <v>-1.2425942077647478</v>
      </c>
      <c r="F30" s="85">
        <f t="shared" si="4"/>
        <v>-0.30159169157030052</v>
      </c>
      <c r="G30" s="85">
        <f t="shared" si="4"/>
        <v>-0.11738200410974119</v>
      </c>
      <c r="H30" s="125">
        <f>(C30+D30+E30+F30+G30)/5</f>
        <v>-0.32214579290062073</v>
      </c>
    </row>
  </sheetData>
  <pageMargins left="0.78740157499999996" right="0.78740157499999996" top="0.984251969" bottom="0.984251969" header="0.4921259845" footer="0.4921259845"/>
  <pageSetup paperSize="9" orientation="portrait" horizontalDpi="4294967295" verticalDpi="4294967295"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14</vt:i4>
      </vt:variant>
      <vt:variant>
        <vt:lpstr>Plages nommées</vt:lpstr>
      </vt:variant>
      <vt:variant>
        <vt:i4>1</vt:i4>
      </vt:variant>
    </vt:vector>
  </HeadingPairs>
  <TitlesOfParts>
    <vt:vector size="15" baseType="lpstr">
      <vt:lpstr>NSA</vt:lpstr>
      <vt:lpstr>Page de garde &amp; glossaire</vt:lpstr>
      <vt:lpstr>Effectifs</vt:lpstr>
      <vt:lpstr>TableauxNote</vt:lpstr>
      <vt:lpstr>Feuil1</vt:lpstr>
      <vt:lpstr>TEST </vt:lpstr>
      <vt:lpstr>Détail CHG PDT AV</vt:lpstr>
      <vt:lpstr>RESULTAT NET</vt:lpstr>
      <vt:lpstr>RETRAITE</vt:lpstr>
      <vt:lpstr>TCDC NSA (Charges)</vt:lpstr>
      <vt:lpstr>CHARGES_PRODUITS</vt:lpstr>
      <vt:lpstr>Prest._cotisa.</vt:lpstr>
      <vt:lpstr>SOLDES</vt:lpstr>
      <vt:lpstr>Assiette brute de cotisation</vt:lpstr>
      <vt:lpstr>Effectifs!Zone_d_impression</vt:lpstr>
    </vt:vector>
  </TitlesOfParts>
  <Company>GETIMA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guerin.vanessa@MSAInstitution.onmicrosoft.com</dc:creator>
  <cp:lastModifiedBy>Claudine Gaillard</cp:lastModifiedBy>
  <cp:lastPrinted>2013-11-20T16:41:24Z</cp:lastPrinted>
  <dcterms:created xsi:type="dcterms:W3CDTF">2008-09-30T09:54:10Z</dcterms:created>
  <dcterms:modified xsi:type="dcterms:W3CDTF">2026-03-10T09:14:08Z</dcterms:modified>
</cp:coreProperties>
</file>