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8.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21-STATISTIQUES\01_STATS_MISSION_SYNTHESES\12 COMITES DE LECTURE\SY PPNSA 2014-2024 - 3 octobre 2025\A diffuser\"/>
    </mc:Choice>
  </mc:AlternateContent>
  <xr:revisionPtr revIDLastSave="0" documentId="13_ncr:1_{1ED942F4-AE28-4044-B8C8-40289FC2290F}" xr6:coauthVersionLast="47" xr6:coauthVersionMax="47" xr10:uidLastSave="{00000000-0000-0000-0000-000000000000}"/>
  <bookViews>
    <workbookView xWindow="-110" yWindow="-110" windowWidth="19420" windowHeight="10300" xr2:uid="{00000000-000D-0000-FFFF-FFFF00000000}"/>
  </bookViews>
  <sheets>
    <sheet name="Personnes protégés NSA" sheetId="13" r:id="rId1"/>
    <sheet name="Champ et définition" sheetId="12" r:id="rId2"/>
    <sheet name="Tableaux 1&amp;6 grah 4_5&amp;6" sheetId="6" r:id="rId3"/>
    <sheet name="Graphique 3 et tableau 2" sheetId="8" r:id="rId4"/>
    <sheet name="anomalie total effectif RNIAMko" sheetId="11" state="hidden" r:id="rId5"/>
    <sheet name="Graphique 1" sheetId="7" r:id="rId6"/>
    <sheet name="Données Pyramide" sheetId="10" r:id="rId7"/>
    <sheet name="Pyramide"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10" l="1"/>
  <c r="F13" i="10"/>
  <c r="F12" i="10"/>
  <c r="F11" i="10"/>
  <c r="F10" i="10"/>
  <c r="F9" i="10"/>
  <c r="F8" i="10"/>
  <c r="F7" i="10"/>
  <c r="F6" i="10"/>
  <c r="F5" i="10"/>
  <c r="F4" i="10"/>
  <c r="F3" i="10"/>
  <c r="J14" i="10" l="1"/>
  <c r="J13" i="10"/>
  <c r="J12" i="10"/>
  <c r="J11" i="10"/>
  <c r="J10" i="10"/>
  <c r="J9" i="10"/>
  <c r="J8" i="10"/>
  <c r="J7" i="10"/>
  <c r="J6" i="10"/>
  <c r="J5" i="10"/>
  <c r="J4" i="10"/>
  <c r="J15" i="10"/>
  <c r="J16" i="10"/>
  <c r="J17" i="10"/>
  <c r="J18" i="10"/>
  <c r="J19" i="10"/>
  <c r="J20" i="10"/>
  <c r="J21" i="10"/>
  <c r="J22" i="10"/>
  <c r="J23" i="10"/>
  <c r="J24" i="10"/>
  <c r="J25" i="10"/>
  <c r="J26" i="10"/>
  <c r="J3" i="10"/>
  <c r="E23" i="6"/>
  <c r="AI8" i="6"/>
  <c r="AI7" i="6"/>
  <c r="E20" i="6"/>
  <c r="O43" i="6"/>
  <c r="AH3" i="6"/>
  <c r="D23" i="6"/>
  <c r="D22" i="6"/>
  <c r="D21" i="6"/>
  <c r="D20" i="6"/>
  <c r="D19" i="6"/>
  <c r="D18" i="6"/>
  <c r="C23" i="6"/>
  <c r="C22" i="6"/>
  <c r="C21" i="6"/>
  <c r="C20" i="6"/>
  <c r="C19" i="6"/>
  <c r="C18" i="6"/>
  <c r="AI9" i="6"/>
  <c r="AH5" i="6"/>
  <c r="E21" i="6" l="1"/>
  <c r="AH7" i="6"/>
  <c r="AI4" i="6"/>
  <c r="E19" i="6"/>
  <c r="AH9" i="6"/>
  <c r="E18" i="6"/>
  <c r="AI5" i="6"/>
  <c r="AH4" i="6"/>
  <c r="O42" i="6"/>
  <c r="O44" i="6" s="1"/>
  <c r="E22" i="6"/>
  <c r="AH8" i="6"/>
  <c r="AI3" i="6"/>
  <c r="AF9" i="6"/>
  <c r="AG9" i="6" s="1"/>
  <c r="AF8" i="6"/>
  <c r="AG8" i="6" s="1"/>
  <c r="AF7" i="6"/>
  <c r="AG7" i="6" s="1"/>
  <c r="AF5" i="6"/>
  <c r="AG5" i="6" s="1"/>
  <c r="AF4" i="6"/>
  <c r="AG4" i="6" s="1"/>
  <c r="AF3" i="6"/>
  <c r="AG3" i="6" s="1"/>
  <c r="AB6" i="6"/>
  <c r="C15" i="7" s="1"/>
  <c r="AB2" i="6"/>
  <c r="AB1" i="6"/>
  <c r="AB11" i="6" l="1"/>
  <c r="B15" i="7"/>
  <c r="B16" i="7" s="1"/>
  <c r="C16" i="7"/>
  <c r="D15" i="7"/>
  <c r="D16" i="7" s="1"/>
  <c r="AH6" i="6"/>
  <c r="AI6" i="6"/>
  <c r="AF6" i="6"/>
  <c r="AG6" i="6" s="1"/>
  <c r="AI2" i="6"/>
  <c r="AH2" i="6"/>
  <c r="AF2" i="6"/>
  <c r="AG2" i="6" s="1"/>
  <c r="AB10" i="6"/>
  <c r="E7" i="8"/>
  <c r="G3" i="8"/>
  <c r="AC7" i="6"/>
  <c r="AC4" i="6"/>
  <c r="N42" i="6"/>
  <c r="F18" i="6" l="1"/>
  <c r="F19" i="6"/>
  <c r="F20" i="6"/>
  <c r="F21" i="6"/>
  <c r="F23" i="6"/>
  <c r="F22" i="6"/>
  <c r="AI10" i="6"/>
  <c r="AH10" i="6"/>
  <c r="AF11" i="6"/>
  <c r="AE4" i="6"/>
  <c r="AF10" i="6"/>
  <c r="AG10" i="6" s="1"/>
  <c r="AE3" i="6"/>
  <c r="AE10" i="6"/>
  <c r="AE9" i="6"/>
  <c r="AE8" i="6"/>
  <c r="AE6" i="6"/>
  <c r="AE7" i="6"/>
  <c r="AE5" i="6"/>
  <c r="AE2" i="6"/>
  <c r="AC5" i="6"/>
  <c r="AC3" i="6"/>
  <c r="AC8" i="6"/>
  <c r="AC9" i="6"/>
  <c r="N43" i="6"/>
  <c r="F24" i="6" l="1"/>
  <c r="G24" i="6" s="1"/>
  <c r="Z6" i="6"/>
  <c r="Z2" i="6"/>
  <c r="AC2" i="6" s="1"/>
  <c r="C14" i="7" l="1"/>
  <c r="AC6" i="6"/>
  <c r="B14" i="7"/>
  <c r="Z10" i="6"/>
  <c r="AC10" i="6" s="1"/>
  <c r="B14" i="6" l="1"/>
  <c r="D14" i="7"/>
  <c r="E15" i="7" s="1"/>
  <c r="G3" i="10"/>
  <c r="K3" i="10"/>
  <c r="N3" i="10"/>
  <c r="O3" i="10"/>
  <c r="G4" i="10"/>
  <c r="K4" i="10"/>
  <c r="N4" i="10"/>
  <c r="O4" i="10"/>
  <c r="P4" i="10"/>
  <c r="G5" i="10"/>
  <c r="K5" i="10"/>
  <c r="N5" i="10"/>
  <c r="O5" i="10"/>
  <c r="P5" i="10"/>
  <c r="G6" i="10"/>
  <c r="K6" i="10"/>
  <c r="N6" i="10"/>
  <c r="O6" i="10"/>
  <c r="G7" i="10"/>
  <c r="K7" i="10"/>
  <c r="N7" i="10"/>
  <c r="O7" i="10"/>
  <c r="G8" i="10"/>
  <c r="K8" i="10"/>
  <c r="N8" i="10"/>
  <c r="O8" i="10"/>
  <c r="P8" i="10"/>
  <c r="G9" i="10"/>
  <c r="K9" i="10"/>
  <c r="N9" i="10"/>
  <c r="O9" i="10"/>
  <c r="P9" i="10"/>
  <c r="G10" i="10"/>
  <c r="K10" i="10"/>
  <c r="N10" i="10"/>
  <c r="O10" i="10"/>
  <c r="G11" i="10"/>
  <c r="K11" i="10"/>
  <c r="N11" i="10"/>
  <c r="O11" i="10"/>
  <c r="G12" i="10"/>
  <c r="K12" i="10"/>
  <c r="N12" i="10"/>
  <c r="O12" i="10"/>
  <c r="P12" i="10"/>
  <c r="G13" i="10"/>
  <c r="K13" i="10"/>
  <c r="N13" i="10"/>
  <c r="O13" i="10"/>
  <c r="P13" i="10"/>
  <c r="D14" i="10"/>
  <c r="E14" i="10"/>
  <c r="M7" i="10"/>
  <c r="H14" i="10"/>
  <c r="I14" i="10"/>
  <c r="Q13" i="10" s="1"/>
  <c r="L3" i="10"/>
  <c r="D15" i="10"/>
  <c r="D26" i="10"/>
  <c r="E15" i="10"/>
  <c r="G15" i="10"/>
  <c r="H15" i="10"/>
  <c r="H26" i="10"/>
  <c r="I15" i="10"/>
  <c r="D16" i="10"/>
  <c r="E16" i="10"/>
  <c r="F16" i="10"/>
  <c r="H16" i="10"/>
  <c r="O16" i="10"/>
  <c r="I16" i="10"/>
  <c r="Q16" i="10"/>
  <c r="D17" i="10"/>
  <c r="E17" i="10"/>
  <c r="F17" i="10"/>
  <c r="G17" i="10"/>
  <c r="H17" i="10"/>
  <c r="I17" i="10"/>
  <c r="K17" i="10"/>
  <c r="N17" i="10"/>
  <c r="O17" i="10"/>
  <c r="D18" i="10"/>
  <c r="F18" i="10"/>
  <c r="E18" i="10"/>
  <c r="G18" i="10"/>
  <c r="H18" i="10"/>
  <c r="I18" i="10"/>
  <c r="K18" i="10"/>
  <c r="N18" i="10"/>
  <c r="O18" i="10"/>
  <c r="D19" i="10"/>
  <c r="F19" i="10"/>
  <c r="E19" i="10"/>
  <c r="G19" i="10"/>
  <c r="H19" i="10"/>
  <c r="R19" i="10"/>
  <c r="I19" i="10"/>
  <c r="D20" i="10"/>
  <c r="E20" i="10"/>
  <c r="F20" i="10"/>
  <c r="H20" i="10"/>
  <c r="O20" i="10"/>
  <c r="I20" i="10"/>
  <c r="Q20" i="10"/>
  <c r="D21" i="10"/>
  <c r="E21" i="10"/>
  <c r="F21" i="10"/>
  <c r="G21" i="10"/>
  <c r="H21" i="10"/>
  <c r="I21" i="10"/>
  <c r="K21" i="10"/>
  <c r="N21" i="10"/>
  <c r="O21" i="10"/>
  <c r="D22" i="10"/>
  <c r="F22" i="10"/>
  <c r="E22" i="10"/>
  <c r="G22" i="10"/>
  <c r="H22" i="10"/>
  <c r="I22" i="10"/>
  <c r="K22" i="10"/>
  <c r="N22" i="10"/>
  <c r="O22" i="10"/>
  <c r="D23" i="10"/>
  <c r="F23" i="10"/>
  <c r="E23" i="10"/>
  <c r="G23" i="10"/>
  <c r="H23" i="10"/>
  <c r="R23" i="10"/>
  <c r="I23" i="10"/>
  <c r="D24" i="10"/>
  <c r="E24" i="10"/>
  <c r="F24" i="10"/>
  <c r="H24" i="10"/>
  <c r="O24" i="10"/>
  <c r="I24" i="10"/>
  <c r="Q24" i="10"/>
  <c r="D25" i="10"/>
  <c r="E25" i="10"/>
  <c r="F25" i="10"/>
  <c r="G25" i="10"/>
  <c r="H25" i="10"/>
  <c r="I25" i="10"/>
  <c r="K25" i="10"/>
  <c r="N25" i="10"/>
  <c r="O25" i="10"/>
  <c r="E26" i="10"/>
  <c r="G26" i="10"/>
  <c r="I26" i="10"/>
  <c r="Q15" i="10"/>
  <c r="K26" i="10"/>
  <c r="Q26" i="10"/>
  <c r="K32" i="10"/>
  <c r="L32" i="10"/>
  <c r="M32" i="10"/>
  <c r="N32" i="10"/>
  <c r="O32" i="10"/>
  <c r="P32" i="10"/>
  <c r="Q32" i="10"/>
  <c r="S32" i="10"/>
  <c r="T32" i="10"/>
  <c r="U32" i="10"/>
  <c r="W32" i="10"/>
  <c r="Y32" i="10"/>
  <c r="K33" i="10"/>
  <c r="L33" i="10"/>
  <c r="M33" i="10"/>
  <c r="N33" i="10"/>
  <c r="O33" i="10"/>
  <c r="P33" i="10"/>
  <c r="Q33" i="10"/>
  <c r="R33" i="10"/>
  <c r="T33" i="10"/>
  <c r="U33" i="10"/>
  <c r="K34" i="10"/>
  <c r="Y34" i="10"/>
  <c r="L34" i="10"/>
  <c r="M34" i="10"/>
  <c r="N34" i="10"/>
  <c r="O34" i="10"/>
  <c r="P34" i="10"/>
  <c r="Q34" i="10"/>
  <c r="S34" i="10"/>
  <c r="T34" i="10"/>
  <c r="U34" i="10"/>
  <c r="W34" i="10"/>
  <c r="K35" i="10"/>
  <c r="L35" i="10"/>
  <c r="M35" i="10"/>
  <c r="N35" i="10"/>
  <c r="O35" i="10"/>
  <c r="P35" i="10"/>
  <c r="Q35" i="10"/>
  <c r="T35" i="10"/>
  <c r="U35" i="10"/>
  <c r="X35" i="10"/>
  <c r="Y35" i="10"/>
  <c r="C36" i="10"/>
  <c r="R32" i="10"/>
  <c r="D36" i="10"/>
  <c r="S33" i="10"/>
  <c r="G36" i="10"/>
  <c r="V32" i="10"/>
  <c r="H36" i="10"/>
  <c r="W33" i="10"/>
  <c r="I36" i="10"/>
  <c r="X34" i="10"/>
  <c r="J36" i="10"/>
  <c r="K36" i="10"/>
  <c r="Y36" i="10"/>
  <c r="L36" i="10"/>
  <c r="M36" i="10"/>
  <c r="O36" i="10"/>
  <c r="Q36" i="10"/>
  <c r="S36" i="10"/>
  <c r="T36" i="10"/>
  <c r="U36" i="10"/>
  <c r="W36" i="10"/>
  <c r="C39" i="10"/>
  <c r="D39" i="10"/>
  <c r="D52" i="10"/>
  <c r="G39" i="10"/>
  <c r="K39" i="10"/>
  <c r="L39" i="10"/>
  <c r="R39" i="10"/>
  <c r="R48" i="10"/>
  <c r="R52" i="10"/>
  <c r="S39" i="10"/>
  <c r="T39" i="10"/>
  <c r="U39" i="10"/>
  <c r="K40" i="10"/>
  <c r="Y40" i="10"/>
  <c r="L40" i="10"/>
  <c r="M40" i="10"/>
  <c r="N40" i="10"/>
  <c r="O40" i="10"/>
  <c r="P40" i="10"/>
  <c r="Q40" i="10"/>
  <c r="S40" i="10"/>
  <c r="T40" i="10"/>
  <c r="U40" i="10"/>
  <c r="W40" i="10"/>
  <c r="K41" i="10"/>
  <c r="L41" i="10"/>
  <c r="M41" i="10"/>
  <c r="N41" i="10"/>
  <c r="O41" i="10"/>
  <c r="P41" i="10"/>
  <c r="Q41" i="10"/>
  <c r="T41" i="10"/>
  <c r="U41" i="10"/>
  <c r="K42" i="10"/>
  <c r="L42" i="10"/>
  <c r="M42" i="10"/>
  <c r="N42" i="10"/>
  <c r="O42" i="10"/>
  <c r="P42" i="10"/>
  <c r="Q42" i="10"/>
  <c r="S42" i="10"/>
  <c r="T42" i="10"/>
  <c r="U42" i="10"/>
  <c r="Y42" i="10"/>
  <c r="K43" i="10"/>
  <c r="L43" i="10"/>
  <c r="M43" i="10"/>
  <c r="N43" i="10"/>
  <c r="O43" i="10"/>
  <c r="P43" i="10"/>
  <c r="Q43" i="10"/>
  <c r="T43" i="10"/>
  <c r="U43" i="10"/>
  <c r="V43" i="10"/>
  <c r="Y43" i="10"/>
  <c r="C44" i="10"/>
  <c r="R42" i="10"/>
  <c r="D44" i="10"/>
  <c r="Y41" i="10"/>
  <c r="G44" i="10"/>
  <c r="V42" i="10"/>
  <c r="H44" i="10"/>
  <c r="W43" i="10"/>
  <c r="I44" i="10"/>
  <c r="X40" i="10"/>
  <c r="J44" i="10"/>
  <c r="L44" i="10"/>
  <c r="M44" i="10"/>
  <c r="Q44" i="10"/>
  <c r="S44" i="10"/>
  <c r="T44" i="10"/>
  <c r="U44" i="10"/>
  <c r="C48" i="10"/>
  <c r="D48" i="10"/>
  <c r="K48" i="10"/>
  <c r="L48" i="10"/>
  <c r="L52" i="10"/>
  <c r="S48" i="10"/>
  <c r="T48" i="10"/>
  <c r="K49" i="10"/>
  <c r="Y49" i="10"/>
  <c r="L49" i="10"/>
  <c r="M49" i="10"/>
  <c r="N49" i="10"/>
  <c r="O49" i="10"/>
  <c r="P49" i="10"/>
  <c r="Q49" i="10"/>
  <c r="R49" i="10"/>
  <c r="S49" i="10"/>
  <c r="T49" i="10"/>
  <c r="U49" i="10"/>
  <c r="W49" i="10"/>
  <c r="X49" i="10"/>
  <c r="K50" i="10"/>
  <c r="Y50" i="10"/>
  <c r="L50" i="10"/>
  <c r="M50" i="10"/>
  <c r="N50" i="10"/>
  <c r="O50" i="10"/>
  <c r="P50" i="10"/>
  <c r="Q50" i="10"/>
  <c r="R50" i="10"/>
  <c r="S50" i="10"/>
  <c r="T50" i="10"/>
  <c r="U50" i="10"/>
  <c r="W50" i="10"/>
  <c r="X50" i="10"/>
  <c r="C52" i="10"/>
  <c r="K52" i="10"/>
  <c r="S52" i="10"/>
  <c r="T52" i="10"/>
  <c r="K53" i="10"/>
  <c r="L53" i="10"/>
  <c r="M53" i="10"/>
  <c r="N53" i="10"/>
  <c r="O53" i="10"/>
  <c r="P53" i="10"/>
  <c r="Q53" i="10"/>
  <c r="R53" i="10"/>
  <c r="S53" i="10"/>
  <c r="T53" i="10"/>
  <c r="U53" i="10"/>
  <c r="V53" i="10"/>
  <c r="W53" i="10"/>
  <c r="X53" i="10"/>
  <c r="Y53" i="10"/>
  <c r="K54" i="10"/>
  <c r="Y54" i="10"/>
  <c r="L54" i="10"/>
  <c r="M54" i="10"/>
  <c r="N54" i="10"/>
  <c r="O54" i="10"/>
  <c r="P54" i="10"/>
  <c r="Q54" i="10"/>
  <c r="S54" i="10"/>
  <c r="T54" i="10"/>
  <c r="U54" i="10"/>
  <c r="V54" i="10"/>
  <c r="W54" i="10"/>
  <c r="X54" i="10"/>
  <c r="P24" i="10"/>
  <c r="P23" i="10"/>
  <c r="P22" i="10"/>
  <c r="P16" i="10"/>
  <c r="P20" i="10"/>
  <c r="P19" i="10"/>
  <c r="P18" i="10"/>
  <c r="R16" i="10"/>
  <c r="R20" i="10"/>
  <c r="R24" i="10"/>
  <c r="R21" i="10"/>
  <c r="O26" i="10"/>
  <c r="R17" i="10"/>
  <c r="R25" i="10"/>
  <c r="R26" i="10"/>
  <c r="X42" i="10"/>
  <c r="W41" i="10"/>
  <c r="S41" i="10"/>
  <c r="V40" i="10"/>
  <c r="R40" i="10"/>
  <c r="V36" i="10"/>
  <c r="R36" i="10"/>
  <c r="N36" i="10"/>
  <c r="W35" i="10"/>
  <c r="S35" i="10"/>
  <c r="V34" i="10"/>
  <c r="R34" i="10"/>
  <c r="Y33" i="10"/>
  <c r="X32" i="10"/>
  <c r="N26" i="10"/>
  <c r="Q25" i="10"/>
  <c r="O23" i="10"/>
  <c r="K23" i="10"/>
  <c r="R22" i="10"/>
  <c r="Q21" i="10"/>
  <c r="O19" i="10"/>
  <c r="K19" i="10"/>
  <c r="R18" i="10"/>
  <c r="Q17" i="10"/>
  <c r="O15" i="10"/>
  <c r="K15" i="10"/>
  <c r="L13" i="10"/>
  <c r="R11" i="10"/>
  <c r="Q10" i="10"/>
  <c r="L9" i="10"/>
  <c r="R7" i="10"/>
  <c r="Q6" i="10"/>
  <c r="M6" i="10"/>
  <c r="L5" i="10"/>
  <c r="R3" i="10"/>
  <c r="X41" i="10"/>
  <c r="L12" i="10"/>
  <c r="R54" i="10"/>
  <c r="V49" i="10"/>
  <c r="V50" i="10"/>
  <c r="W44" i="10"/>
  <c r="K44" i="10"/>
  <c r="Y44" i="10"/>
  <c r="X43" i="10"/>
  <c r="W42" i="10"/>
  <c r="V41" i="10"/>
  <c r="R41" i="10"/>
  <c r="V35" i="10"/>
  <c r="R35" i="10"/>
  <c r="X33" i="10"/>
  <c r="P25" i="10"/>
  <c r="K24" i="10"/>
  <c r="G24" i="10"/>
  <c r="N23" i="10"/>
  <c r="Q22" i="10"/>
  <c r="P21" i="10"/>
  <c r="K20" i="10"/>
  <c r="G20" i="10"/>
  <c r="N19" i="10"/>
  <c r="Q18" i="10"/>
  <c r="P17" i="10"/>
  <c r="K16" i="10"/>
  <c r="G16" i="10"/>
  <c r="R15" i="10"/>
  <c r="N15" i="10"/>
  <c r="F15" i="10"/>
  <c r="P15" i="10"/>
  <c r="Q14" i="10"/>
  <c r="R12" i="10"/>
  <c r="Q11" i="10"/>
  <c r="P10" i="10"/>
  <c r="R8" i="10"/>
  <c r="Q7" i="10"/>
  <c r="P6" i="10"/>
  <c r="R4" i="10"/>
  <c r="Q3" i="10"/>
  <c r="R43" i="10"/>
  <c r="V33" i="10"/>
  <c r="M9" i="10"/>
  <c r="L8" i="10"/>
  <c r="X44" i="10"/>
  <c r="P44" i="10"/>
  <c r="O44" i="10"/>
  <c r="V44" i="10"/>
  <c r="R44" i="10"/>
  <c r="N44" i="10"/>
  <c r="S43" i="10"/>
  <c r="X36" i="10"/>
  <c r="P36" i="10"/>
  <c r="N24" i="10"/>
  <c r="Q23" i="10"/>
  <c r="N20" i="10"/>
  <c r="Q19" i="10"/>
  <c r="N16" i="10"/>
  <c r="K14" i="10"/>
  <c r="R13" i="10"/>
  <c r="Q12" i="10"/>
  <c r="P11" i="10"/>
  <c r="R9" i="10"/>
  <c r="Q8" i="10"/>
  <c r="P7" i="10"/>
  <c r="P3" i="10"/>
  <c r="L26" i="10"/>
  <c r="L22" i="10"/>
  <c r="L24" i="10"/>
  <c r="L18" i="10"/>
  <c r="L20" i="10"/>
  <c r="L15" i="10"/>
  <c r="L17" i="10"/>
  <c r="L21" i="10"/>
  <c r="L16" i="10"/>
  <c r="F26" i="10"/>
  <c r="L19" i="10"/>
  <c r="L23" i="10"/>
  <c r="L25" i="10"/>
  <c r="B42" i="6"/>
  <c r="C42" i="6"/>
  <c r="D42" i="6"/>
  <c r="E42" i="6"/>
  <c r="F42" i="6"/>
  <c r="G42" i="6"/>
  <c r="H42" i="6"/>
  <c r="I42" i="6"/>
  <c r="J42" i="6"/>
  <c r="B43" i="6"/>
  <c r="C43" i="6"/>
  <c r="D43" i="6"/>
  <c r="E43" i="6"/>
  <c r="F43" i="6"/>
  <c r="G43" i="6"/>
  <c r="H43" i="6"/>
  <c r="I43" i="6"/>
  <c r="J43" i="6"/>
  <c r="M26" i="10"/>
  <c r="M16" i="10"/>
  <c r="M18" i="10"/>
  <c r="M21" i="10"/>
  <c r="M19" i="10"/>
  <c r="M25" i="10"/>
  <c r="M20" i="10"/>
  <c r="M23" i="10"/>
  <c r="M24" i="10"/>
  <c r="M17" i="10"/>
  <c r="M22" i="10"/>
  <c r="M15" i="10"/>
  <c r="P26" i="10"/>
  <c r="AA9" i="6"/>
  <c r="AA8" i="6"/>
  <c r="AA7" i="6"/>
  <c r="AA5" i="6"/>
  <c r="AA4" i="6"/>
  <c r="L43" i="6"/>
  <c r="L42" i="6"/>
  <c r="U5" i="6"/>
  <c r="K43" i="6"/>
  <c r="U3" i="6"/>
  <c r="S9" i="6"/>
  <c r="S8" i="6"/>
  <c r="S7" i="6"/>
  <c r="L2" i="6"/>
  <c r="B7" i="7" s="1"/>
  <c r="N2" i="6"/>
  <c r="B8" i="7" s="1"/>
  <c r="P2" i="6"/>
  <c r="B9" i="7" s="1"/>
  <c r="R2" i="6"/>
  <c r="B10" i="7" s="1"/>
  <c r="M3" i="6"/>
  <c r="O3" i="6"/>
  <c r="Q3" i="6"/>
  <c r="S3" i="6"/>
  <c r="M4" i="6"/>
  <c r="O4" i="6"/>
  <c r="Q4" i="6"/>
  <c r="S4" i="6"/>
  <c r="M5" i="6"/>
  <c r="O5" i="6"/>
  <c r="Q5" i="6"/>
  <c r="S5" i="6"/>
  <c r="L6" i="6"/>
  <c r="C7" i="7" s="1"/>
  <c r="N6" i="6"/>
  <c r="C8" i="7" s="1"/>
  <c r="P6" i="6"/>
  <c r="C9" i="7" s="1"/>
  <c r="M7" i="6"/>
  <c r="O7" i="6"/>
  <c r="Q7" i="6"/>
  <c r="M8" i="6"/>
  <c r="O8" i="6"/>
  <c r="Q8" i="6"/>
  <c r="M9" i="6"/>
  <c r="O9" i="6"/>
  <c r="Q9" i="6"/>
  <c r="K9" i="6"/>
  <c r="I9" i="6"/>
  <c r="G9" i="6"/>
  <c r="E9" i="6"/>
  <c r="K8" i="6"/>
  <c r="I8" i="6"/>
  <c r="G8" i="6"/>
  <c r="E8" i="6"/>
  <c r="K7" i="6"/>
  <c r="I7" i="6"/>
  <c r="G7" i="6"/>
  <c r="E7" i="6"/>
  <c r="J6" i="6"/>
  <c r="C6" i="7" s="1"/>
  <c r="H6" i="6"/>
  <c r="F6" i="6"/>
  <c r="D6" i="6"/>
  <c r="C3" i="7" s="1"/>
  <c r="C6" i="6"/>
  <c r="C2" i="7" s="1"/>
  <c r="K5" i="6"/>
  <c r="I5" i="6"/>
  <c r="G5" i="6"/>
  <c r="E5" i="6"/>
  <c r="K4" i="6"/>
  <c r="I4" i="6"/>
  <c r="G4" i="6"/>
  <c r="E4" i="6"/>
  <c r="K3" i="6"/>
  <c r="I3" i="6"/>
  <c r="G3" i="6"/>
  <c r="E3" i="6"/>
  <c r="J2" i="6"/>
  <c r="H2" i="6"/>
  <c r="F2" i="6"/>
  <c r="D2" i="6"/>
  <c r="C2" i="6"/>
  <c r="B2" i="7" s="1"/>
  <c r="D1" i="6"/>
  <c r="F1" i="6" s="1"/>
  <c r="H1" i="6" s="1"/>
  <c r="J1" i="6" s="1"/>
  <c r="L1" i="6" s="1"/>
  <c r="N1" i="6" s="1"/>
  <c r="P1" i="6" s="1"/>
  <c r="R1" i="6" s="1"/>
  <c r="T1" i="6" s="1"/>
  <c r="V1" i="6" s="1"/>
  <c r="X1" i="6" s="1"/>
  <c r="Z1" i="6" s="1"/>
  <c r="M11" i="10" l="1"/>
  <c r="E27" i="10"/>
  <c r="M5" i="10"/>
  <c r="M13" i="10"/>
  <c r="M10" i="10"/>
  <c r="D27" i="10"/>
  <c r="L4" i="10"/>
  <c r="I27" i="10"/>
  <c r="R6" i="10"/>
  <c r="H27" i="10"/>
  <c r="R14" i="10"/>
  <c r="B4" i="7"/>
  <c r="B5" i="7"/>
  <c r="C4" i="7"/>
  <c r="AA3" i="6"/>
  <c r="M42" i="6"/>
  <c r="G14" i="10"/>
  <c r="M8" i="10"/>
  <c r="M3" i="10"/>
  <c r="M4" i="10"/>
  <c r="M12" i="10"/>
  <c r="R5" i="10"/>
  <c r="L11" i="10"/>
  <c r="O14" i="10"/>
  <c r="Q9" i="10"/>
  <c r="N14" i="10"/>
  <c r="R10" i="10"/>
  <c r="L7" i="10"/>
  <c r="L6" i="10"/>
  <c r="P14" i="10"/>
  <c r="Q4" i="10"/>
  <c r="Q5" i="10"/>
  <c r="L10" i="10"/>
  <c r="E44" i="6"/>
  <c r="F44" i="6"/>
  <c r="C10" i="6"/>
  <c r="H44" i="6"/>
  <c r="M43" i="6"/>
  <c r="J20" i="6"/>
  <c r="K2" i="6"/>
  <c r="I44" i="6"/>
  <c r="E5" i="8"/>
  <c r="D10" i="6"/>
  <c r="G10" i="6" s="1"/>
  <c r="C24" i="6"/>
  <c r="G6" i="6"/>
  <c r="I2" i="6"/>
  <c r="I6" i="6"/>
  <c r="G2" i="6"/>
  <c r="D2" i="7"/>
  <c r="O2" i="6"/>
  <c r="P10" i="6"/>
  <c r="J44" i="6"/>
  <c r="C5" i="7"/>
  <c r="F10" i="6"/>
  <c r="M2" i="6"/>
  <c r="B3" i="7"/>
  <c r="D3" i="7" s="1"/>
  <c r="M6" i="6"/>
  <c r="H10" i="6"/>
  <c r="G44" i="6"/>
  <c r="E2" i="6"/>
  <c r="Q2" i="6"/>
  <c r="Y3" i="6"/>
  <c r="E6" i="6"/>
  <c r="K6" i="6"/>
  <c r="Y5" i="6"/>
  <c r="C44" i="6"/>
  <c r="D44" i="6"/>
  <c r="D8" i="7"/>
  <c r="O6" i="6"/>
  <c r="Q6" i="6"/>
  <c r="J10" i="6"/>
  <c r="T6" i="6"/>
  <c r="C11" i="7" s="1"/>
  <c r="L10" i="6"/>
  <c r="N10" i="6"/>
  <c r="Y7" i="6"/>
  <c r="U9" i="6"/>
  <c r="W7" i="6"/>
  <c r="S2" i="6"/>
  <c r="X6" i="6"/>
  <c r="AA6" i="6" s="1"/>
  <c r="B6" i="7"/>
  <c r="D6" i="7" s="1"/>
  <c r="U7" i="6"/>
  <c r="Y9" i="6"/>
  <c r="K42" i="6"/>
  <c r="K44" i="6" s="1"/>
  <c r="T2" i="6"/>
  <c r="B11" i="7" s="1"/>
  <c r="J18" i="6"/>
  <c r="V6" i="6"/>
  <c r="C12" i="7" s="1"/>
  <c r="U4" i="6"/>
  <c r="W9" i="6"/>
  <c r="E3" i="8"/>
  <c r="L44" i="6"/>
  <c r="H20" i="6"/>
  <c r="R6" i="6"/>
  <c r="X2" i="6"/>
  <c r="W5" i="6"/>
  <c r="Y4" i="6"/>
  <c r="Y8" i="6"/>
  <c r="J19" i="6"/>
  <c r="J21" i="6"/>
  <c r="J23" i="6"/>
  <c r="W8" i="6"/>
  <c r="U8" i="6"/>
  <c r="W4" i="6"/>
  <c r="V2" i="6"/>
  <c r="W3" i="6"/>
  <c r="E4" i="8"/>
  <c r="C8" i="8"/>
  <c r="D9" i="7"/>
  <c r="D7" i="7"/>
  <c r="E6" i="8"/>
  <c r="B8" i="8"/>
  <c r="AD4" i="6" l="1"/>
  <c r="AD9" i="6"/>
  <c r="AD3" i="6"/>
  <c r="AD10" i="6"/>
  <c r="AD8" i="6"/>
  <c r="AD7" i="6"/>
  <c r="AD5" i="6"/>
  <c r="AD2" i="6"/>
  <c r="E10" i="6"/>
  <c r="AD6" i="6"/>
  <c r="D4" i="7"/>
  <c r="D5" i="7"/>
  <c r="E6" i="7" s="1"/>
  <c r="D7" i="8"/>
  <c r="D3" i="8"/>
  <c r="F5" i="8"/>
  <c r="F6" i="8"/>
  <c r="K19" i="6"/>
  <c r="F7" i="8"/>
  <c r="F4" i="8"/>
  <c r="F3" i="8"/>
  <c r="AA2" i="6"/>
  <c r="N44" i="6"/>
  <c r="J22" i="6"/>
  <c r="K22" i="6" s="1"/>
  <c r="K21" i="6"/>
  <c r="H22" i="6"/>
  <c r="K18" i="6"/>
  <c r="K20" i="6"/>
  <c r="M44" i="6"/>
  <c r="K23" i="6"/>
  <c r="E3" i="7"/>
  <c r="I10" i="6"/>
  <c r="E8" i="7"/>
  <c r="H18" i="6"/>
  <c r="E24" i="6"/>
  <c r="E9" i="7"/>
  <c r="E4" i="7"/>
  <c r="Y6" i="6"/>
  <c r="E5" i="7"/>
  <c r="Q10" i="6"/>
  <c r="O10" i="6"/>
  <c r="K10" i="6"/>
  <c r="C13" i="7"/>
  <c r="U2" i="6"/>
  <c r="W6" i="6"/>
  <c r="T10" i="6"/>
  <c r="M10" i="6"/>
  <c r="E7" i="7"/>
  <c r="D11" i="7"/>
  <c r="Y2" i="6"/>
  <c r="X10" i="6"/>
  <c r="B13" i="7"/>
  <c r="W2" i="6"/>
  <c r="V10" i="6"/>
  <c r="B12" i="7"/>
  <c r="D12" i="7" s="1"/>
  <c r="H23" i="6"/>
  <c r="R10" i="6"/>
  <c r="S10" i="6" s="1"/>
  <c r="S6" i="6"/>
  <c r="C10" i="7"/>
  <c r="D10" i="7" s="1"/>
  <c r="H21" i="6"/>
  <c r="U6" i="6"/>
  <c r="H19" i="6"/>
  <c r="E8" i="8"/>
  <c r="F8" i="8" s="1"/>
  <c r="D4" i="8"/>
  <c r="D6" i="8"/>
  <c r="D8" i="8"/>
  <c r="D5" i="8"/>
  <c r="I18" i="6" l="1"/>
  <c r="G22" i="6"/>
  <c r="AA10" i="6"/>
  <c r="G19" i="6"/>
  <c r="D24" i="6"/>
  <c r="G21" i="6"/>
  <c r="J24" i="6"/>
  <c r="K24" i="6" s="1"/>
  <c r="H24" i="6"/>
  <c r="W10" i="6"/>
  <c r="I21" i="6"/>
  <c r="D13" i="7"/>
  <c r="E12" i="7"/>
  <c r="E10" i="7"/>
  <c r="E11" i="7"/>
  <c r="G18" i="6"/>
  <c r="Y10" i="6"/>
  <c r="G20" i="6"/>
  <c r="G23" i="6"/>
  <c r="U10" i="6"/>
  <c r="E13" i="7" l="1"/>
  <c r="E14" i="7"/>
  <c r="I2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Newten Dumanoir</author>
  </authors>
  <commentList>
    <comment ref="AG2" authorId="0" shapeId="0" xr:uid="{47B8FD14-158B-486F-BC07-736E943EBF19}">
      <text>
        <r>
          <rPr>
            <b/>
            <sz val="9"/>
            <color indexed="81"/>
            <rFont val="Tahoma"/>
            <family val="2"/>
          </rPr>
          <t>Newten Dumanoir:</t>
        </r>
        <r>
          <rPr>
            <sz val="9"/>
            <color indexed="81"/>
            <rFont val="Tahoma"/>
            <family val="2"/>
          </rPr>
          <t xml:space="preserve">
arrondi à 17,0 points pour la synthèse</t>
        </r>
      </text>
    </comment>
    <comment ref="F19" authorId="0" shapeId="0" xr:uid="{717D58FA-B44A-426B-A67B-4A752D3E414E}">
      <text>
        <r>
          <rPr>
            <b/>
            <sz val="9"/>
            <color indexed="81"/>
            <rFont val="Tahoma"/>
            <family val="2"/>
          </rPr>
          <t>Newten Dumanoir:</t>
        </r>
        <r>
          <rPr>
            <sz val="9"/>
            <color indexed="81"/>
            <rFont val="Tahoma"/>
            <family val="2"/>
          </rPr>
          <t xml:space="preserve">
Arrondi à 48,1 % pour la synthèse (total = 100)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Newten Dumanoir</author>
  </authors>
  <commentList>
    <comment ref="F6" authorId="0" shapeId="0" xr:uid="{52DE71C0-9FCF-433A-965E-14A0F9F512B4}">
      <text>
        <r>
          <rPr>
            <b/>
            <sz val="9"/>
            <color indexed="81"/>
            <rFont val="Tahoma"/>
            <family val="2"/>
          </rPr>
          <t>Newten Dumanoir:</t>
        </r>
        <r>
          <rPr>
            <sz val="9"/>
            <color indexed="81"/>
            <rFont val="Tahoma"/>
            <family val="2"/>
          </rPr>
          <t xml:space="preserve">
-8,6 sur la synthèse pour un total = à -27,9</t>
        </r>
      </text>
    </comment>
  </commentList>
</comments>
</file>

<file path=xl/sharedStrings.xml><?xml version="1.0" encoding="utf-8"?>
<sst xmlns="http://schemas.openxmlformats.org/spreadsheetml/2006/main" count="262" uniqueCount="153">
  <si>
    <t>Ouvrants droit</t>
  </si>
  <si>
    <t>Ayants droit</t>
  </si>
  <si>
    <t>Evolution</t>
  </si>
  <si>
    <t>Exploitants agricoles</t>
  </si>
  <si>
    <t>2011</t>
  </si>
  <si>
    <t>%</t>
  </si>
  <si>
    <t>MALADIE ET AT</t>
  </si>
  <si>
    <t xml:space="preserve">Assurés cotisants </t>
  </si>
  <si>
    <t xml:space="preserve">     en activité</t>
  </si>
  <si>
    <t xml:space="preserve">     retraités</t>
  </si>
  <si>
    <t xml:space="preserve"> invalides à 100%</t>
  </si>
  <si>
    <t>Ayants-droits</t>
  </si>
  <si>
    <t xml:space="preserve">  conjoints d'actifs</t>
  </si>
  <si>
    <t xml:space="preserve">  enfants</t>
  </si>
  <si>
    <t xml:space="preserve">  autres personnes couvertes</t>
  </si>
  <si>
    <t>Bénéficiaires maladie et AT</t>
  </si>
  <si>
    <t>Contribution à l'évolution</t>
  </si>
  <si>
    <t>Total</t>
  </si>
  <si>
    <t>Moins de 20 ans</t>
  </si>
  <si>
    <t>De 20 à 39 ans</t>
  </si>
  <si>
    <t>De 40 à 59 ans</t>
  </si>
  <si>
    <t>De 60 à 79 ans</t>
  </si>
  <si>
    <t>80 ans et plus</t>
  </si>
  <si>
    <t>Contribution à l'évolution (en points)</t>
  </si>
  <si>
    <t>TOTAL</t>
  </si>
  <si>
    <t>Structure</t>
  </si>
  <si>
    <t>Actifs</t>
  </si>
  <si>
    <t>Retraités</t>
  </si>
  <si>
    <t>Invalides</t>
  </si>
  <si>
    <t>Collaborateurs d'exploitation</t>
  </si>
  <si>
    <t>Enfants</t>
  </si>
  <si>
    <t>Autres personnes couvertes</t>
  </si>
  <si>
    <t>Struture</t>
  </si>
  <si>
    <t>Ratio Retraités / Actifs</t>
  </si>
  <si>
    <t>2013</t>
  </si>
  <si>
    <t>2014</t>
  </si>
  <si>
    <t>2015</t>
  </si>
  <si>
    <t>2016</t>
  </si>
  <si>
    <t>2017</t>
  </si>
  <si>
    <t>2018</t>
  </si>
  <si>
    <t>2019</t>
  </si>
  <si>
    <t>2020</t>
  </si>
  <si>
    <t>2021</t>
  </si>
  <si>
    <t>2022</t>
  </si>
  <si>
    <t>Soit</t>
  </si>
  <si>
    <t>Hommes</t>
  </si>
  <si>
    <t>Femmes</t>
  </si>
  <si>
    <t>contrib croiss</t>
  </si>
  <si>
    <t>% en 2011</t>
  </si>
  <si>
    <t>% en 2012</t>
  </si>
  <si>
    <t>% en 2013</t>
  </si>
  <si>
    <t>% en 2014</t>
  </si>
  <si>
    <t>evol 2012/2011</t>
  </si>
  <si>
    <t>evol 2013/2012</t>
  </si>
  <si>
    <t>evol 2014/2013</t>
  </si>
  <si>
    <t>evol 2015/2014</t>
  </si>
  <si>
    <t>evol 2016/2015</t>
  </si>
  <si>
    <t>NSA</t>
  </si>
  <si>
    <t>SA</t>
  </si>
  <si>
    <t>60 ans et +</t>
  </si>
  <si>
    <t>40-59 ans</t>
  </si>
  <si>
    <t>20-39 ans</t>
  </si>
  <si>
    <t>% en 2015</t>
  </si>
  <si>
    <t>% en 2016</t>
  </si>
  <si>
    <t>% en 2017</t>
  </si>
  <si>
    <t>evol 2017/2016</t>
  </si>
  <si>
    <t>evol 2018/2017</t>
  </si>
  <si>
    <t>Pour étude en année complète uniquement …</t>
  </si>
  <si>
    <t>100 ans ou plus</t>
  </si>
  <si>
    <t>90-99 ans</t>
  </si>
  <si>
    <t>80-89 ans</t>
  </si>
  <si>
    <t>70-79 ans</t>
  </si>
  <si>
    <t>60-69 ans</t>
  </si>
  <si>
    <t>50-59 ans</t>
  </si>
  <si>
    <t>40-49 ans</t>
  </si>
  <si>
    <t>30-39 ans</t>
  </si>
  <si>
    <t>20-29 ans</t>
  </si>
  <si>
    <t>10-19 ans</t>
  </si>
  <si>
    <t>0-9 ans</t>
  </si>
  <si>
    <t>Structure en % (proportion par tranche d'âge)</t>
  </si>
  <si>
    <t xml:space="preserve">Evolution </t>
  </si>
  <si>
    <t>Structure âge (propotion par tranche d'âge)</t>
  </si>
  <si>
    <t>centre de classage
(âge atteint dans l'année)</t>
  </si>
  <si>
    <t>classage 
(âge atteint dans l'année)</t>
  </si>
  <si>
    <t>regime</t>
  </si>
  <si>
    <t>Tranches d’âge</t>
  </si>
  <si>
    <t>Situation au 
2 janvier 2012</t>
  </si>
  <si>
    <t>Non-salariés
agricoles</t>
  </si>
  <si>
    <t>Salariés
 agricoles</t>
  </si>
  <si>
    <t>0 - 9 ans</t>
  </si>
  <si>
    <t>10 - 19 ans</t>
  </si>
  <si>
    <t>20 - 29 ans</t>
  </si>
  <si>
    <t>30 - 39 ans</t>
  </si>
  <si>
    <t>40 - 49 ans</t>
  </si>
  <si>
    <t>50 - 59 ans</t>
  </si>
  <si>
    <t>60 - 69 ans</t>
  </si>
  <si>
    <t>70 - 79 ans</t>
  </si>
  <si>
    <t>80 -89 ans</t>
  </si>
  <si>
    <t>90 ans et +</t>
  </si>
  <si>
    <t>H:\21-STATISTIQUES\01_STATS_MISSION_SYNTHESES\03_FINANCEMENT\00_GESTION_MS\03_PP &amp; RESSORTISSANTS\02_RNIAM\02 - FichiersTrimestrielsCnavts\_Avant 2013\2012\01- Janvier</t>
  </si>
  <si>
    <t>TB_janvier 2012</t>
  </si>
  <si>
    <t>TB_3_4</t>
  </si>
  <si>
    <t>VS</t>
  </si>
  <si>
    <t>2- PP_AMEXA recap_ au 1er janv2022</t>
  </si>
  <si>
    <t>H:\21-STATISTIQUES\01_STATS_MISSION_SYNTHESES\03_FINANCEMENT\00_GESTION_MS\03_PP &amp; RESSORTISSANTS\03_PERSONNES PROTEGEES\2- PPM NSA\2022</t>
  </si>
  <si>
    <t>Totaux</t>
  </si>
  <si>
    <t xml:space="preserve">Evol. en 10 ans </t>
  </si>
  <si>
    <t>contribution</t>
  </si>
  <si>
    <t>Evolution en %</t>
  </si>
  <si>
    <t>2023</t>
  </si>
  <si>
    <t>Pop fr. au 31/12/2022 (France métropolitaine)</t>
  </si>
  <si>
    <t xml:space="preserve">Evol. PPM 60 ans et plus sur 10 ans </t>
  </si>
  <si>
    <t>Evol sur 10 ans</t>
  </si>
  <si>
    <t>Mois</t>
  </si>
  <si>
    <t>Le Répertoire National Inter Régimes de l'Assurance Maladie (RNIAM) est le répertoire de référence des bénéficiaires de l'assurance maladie. Il est géré par la CNAV et constitué des états civils des bénéficiaires et des informations de rattachement des organismes d'assurance maladie.</t>
  </si>
  <si>
    <t>Nombre de personnes recensées au Répertoire National Inter régimes de l’Assurance Maladie (RNIAM) et non décédées.</t>
  </si>
  <si>
    <t>Les DOM sont exclus du dénombrement.</t>
  </si>
  <si>
    <t>Age = Année en cours - Année de naissance.</t>
  </si>
  <si>
    <t>RNIAM géré par la CNAVTS</t>
  </si>
  <si>
    <t>Sont prises en compte les personnes disposant d’un NIR protégées pour le risque maladie au régime des non-salariés agricoles. Les personnes faisant l’objet d’une immatriculation provisoire sont exclues. Le bénéficiaire peut être assuré ou ayant droit.</t>
  </si>
  <si>
    <t>Le calcul de l’âge des personnes protégées ne tient pas compte du mois de naissance de l’individu.</t>
  </si>
  <si>
    <t>L’âge ainsi défini correspond à celui atteint par le bénéficiaire pendant l’année en cours.</t>
  </si>
  <si>
    <r>
      <t>Qu'est-ce que le RNIAM</t>
    </r>
    <r>
      <rPr>
        <sz val="10.5"/>
        <color theme="8" tint="-0.499984740745262"/>
        <rFont val="Arial"/>
        <family val="2"/>
      </rPr>
      <t xml:space="preserve"> ?</t>
    </r>
  </si>
  <si>
    <r>
      <t>Le contenu des fichiers RNIAM adressés par la CNAV</t>
    </r>
    <r>
      <rPr>
        <sz val="10.5"/>
        <color theme="8" tint="-0.499984740745262"/>
        <rFont val="Arial"/>
        <family val="2"/>
      </rPr>
      <t xml:space="preserve"> :</t>
    </r>
  </si>
  <si>
    <r>
      <t>Tous les trimestres, la Caisse Nationale d'Assurance Vieillesse (CNAV) de Tours adresse les</t>
    </r>
    <r>
      <rPr>
        <u/>
        <sz val="10.5"/>
        <color theme="8" tint="-0.499984740745262"/>
        <rFont val="Arial"/>
        <family val="2"/>
      </rPr>
      <t xml:space="preserve"> fichiers de dénombrement</t>
    </r>
    <r>
      <rPr>
        <sz val="10.5"/>
        <color theme="8" tint="-0.499984740745262"/>
        <rFont val="Arial"/>
        <family val="2"/>
      </rPr>
      <t xml:space="preserve"> des personnes protégées en maladie au régime agricole selon le département, le sexe, l'année de naissance et l'organisme de rattachement (régime NSA) .</t>
    </r>
  </si>
  <si>
    <r>
      <t>Définition de l'indicateur</t>
    </r>
    <r>
      <rPr>
        <sz val="10.5"/>
        <color theme="8" tint="-0.499984740745262"/>
        <rFont val="Arial"/>
        <family val="2"/>
      </rPr>
      <t xml:space="preserve"> :</t>
    </r>
  </si>
  <si>
    <r>
      <t>Répartition selon le département ou la caisse de MSA (unité de gestion)</t>
    </r>
    <r>
      <rPr>
        <sz val="10.5"/>
        <color theme="8" tint="-0.499984740745262"/>
        <rFont val="Arial"/>
        <family val="2"/>
      </rPr>
      <t xml:space="preserve"> :</t>
    </r>
  </si>
  <si>
    <r>
      <t>Age des personnes inscrites au Rniam</t>
    </r>
    <r>
      <rPr>
        <sz val="10.5"/>
        <color theme="8" tint="-0.499984740745262"/>
        <rFont val="Arial"/>
        <family val="2"/>
      </rPr>
      <t xml:space="preserve"> :</t>
    </r>
  </si>
  <si>
    <r>
      <t>Fournisseur</t>
    </r>
    <r>
      <rPr>
        <sz val="10.5"/>
        <color theme="8" tint="-0.499984740745262"/>
        <rFont val="Arial"/>
        <family val="2"/>
      </rPr>
      <t xml:space="preserve"> :</t>
    </r>
  </si>
  <si>
    <r>
      <rPr>
        <b/>
        <u/>
        <sz val="10.5"/>
        <color theme="8" tint="-0.499984740745262"/>
        <rFont val="Arial"/>
        <family val="2"/>
      </rPr>
      <t>Source</t>
    </r>
    <r>
      <rPr>
        <sz val="10.5"/>
        <color theme="8" tint="-0.499984740745262"/>
        <rFont val="Arial"/>
        <family val="2"/>
      </rPr>
      <t xml:space="preserve"> :</t>
    </r>
  </si>
  <si>
    <r>
      <t>Directrice de la publication</t>
    </r>
    <r>
      <rPr>
        <b/>
        <sz val="10"/>
        <color indexed="8"/>
        <rFont val="Arial"/>
        <family val="2"/>
      </rPr>
      <t xml:space="preserve"> </t>
    </r>
    <r>
      <rPr>
        <sz val="10"/>
        <color indexed="8"/>
        <rFont val="Arial"/>
        <family val="2"/>
      </rPr>
      <t>: Nadia JOUBERT</t>
    </r>
  </si>
  <si>
    <t>joubert.nadia@ccmsa.msa.fr</t>
  </si>
  <si>
    <t>Responsable : David FOUCAUD</t>
  </si>
  <si>
    <t>foucaud.david@ccmsa.msa.fr</t>
  </si>
  <si>
    <t>Auteure : Newten DUMANOIR</t>
  </si>
  <si>
    <t>dumanoir.newten@ccmsa.msa.fr</t>
  </si>
  <si>
    <t xml:space="preserve">Direction des Statistiques et de la Science des Données </t>
  </si>
  <si>
    <t>Département Synthèse et Valorisation</t>
  </si>
  <si>
    <t>Service Analyse du financement et prévisions</t>
  </si>
  <si>
    <t>Structure 2014</t>
  </si>
  <si>
    <t>Structure 2024</t>
  </si>
  <si>
    <t>Evol. Entre 2014 et 2024</t>
  </si>
  <si>
    <t>Rythme annuel moyen entre 2014 et 2024</t>
  </si>
  <si>
    <t>Evolution en nombre</t>
  </si>
  <si>
    <t>2024</t>
  </si>
  <si>
    <t>Effectifs entre 2014 et 2024</t>
  </si>
  <si>
    <t>Proportion 2024</t>
  </si>
  <si>
    <t>Proportion 2014</t>
  </si>
  <si>
    <t>DSSD - Département Synthèse et Valorisation Contact: dumanoir.newten@ccmsa.msa.fr</t>
  </si>
  <si>
    <t>Chefs</t>
  </si>
  <si>
    <t>Novembre 2025</t>
  </si>
  <si>
    <t xml:space="preserve"> de la population maladie non-salariée agricole depuis 10 ans</t>
  </si>
  <si>
    <t>Une progression significative de la part des actifs au sein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</si>
</sst>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0.0;General"/>
    <numFmt numFmtId="165" formatCode="0.0%"/>
    <numFmt numFmtId="166" formatCode="#,##0.0_ ;\-#,##0.0\ "/>
    <numFmt numFmtId="167" formatCode="0.0"/>
    <numFmt numFmtId="168" formatCode="_-* #,##0_-;\-* #,##0_-;_-* &quot;-&quot;??_-;_-@_-"/>
    <numFmt numFmtId="169" formatCode="#,##0;[Red]#,##0"/>
    <numFmt numFmtId="170" formatCode="_-* #,##0\ _€_-;\-* #,##0\ _€_-;_-* &quot;-&quot;??\ _€_-;_-@_-"/>
    <numFmt numFmtId="171" formatCode="000"/>
    <numFmt numFmtId="172" formatCode="_-* #,##0.0_-;\-* #,##0.0_-;_-* &quot;-&quot;??_-;_-@_-"/>
    <numFmt numFmtId="173" formatCode="#,##0.0"/>
  </numFmts>
  <fonts count="64"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9"/>
      <name val="Arial"/>
      <family val="2"/>
    </font>
    <font>
      <sz val="9"/>
      <name val="Arial"/>
      <family val="2"/>
    </font>
    <font>
      <sz val="10"/>
      <name val="Helv"/>
    </font>
    <font>
      <sz val="8"/>
      <name val="Calibri"/>
      <family val="2"/>
      <scheme val="minor"/>
    </font>
    <font>
      <b/>
      <sz val="9"/>
      <color rgb="FF0070C0"/>
      <name val="Arial"/>
      <family val="2"/>
    </font>
    <font>
      <sz val="9"/>
      <color rgb="FF0070C0"/>
      <name val="Arial"/>
      <family val="2"/>
    </font>
    <font>
      <b/>
      <sz val="9"/>
      <color theme="5" tint="-0.249977111117893"/>
      <name val="Arial"/>
      <family val="2"/>
    </font>
    <font>
      <sz val="9"/>
      <color theme="5" tint="-0.249977111117893"/>
      <name val="Arial"/>
      <family val="2"/>
    </font>
    <font>
      <b/>
      <sz val="9"/>
      <color rgb="FF7030A0"/>
      <name val="Arial"/>
      <family val="2"/>
    </font>
    <font>
      <sz val="9"/>
      <color rgb="FF7030A0"/>
      <name val="Arial"/>
      <family val="2"/>
    </font>
    <font>
      <sz val="9"/>
      <color theme="0"/>
      <name val="Arial"/>
      <family val="2"/>
    </font>
    <font>
      <sz val="11"/>
      <color theme="5" tint="-0.249977111117893"/>
      <name val="Calibri"/>
      <family val="2"/>
      <scheme val="minor"/>
    </font>
    <font>
      <sz val="11"/>
      <color theme="3"/>
      <name val="Calibri"/>
      <family val="2"/>
      <scheme val="minor"/>
    </font>
    <font>
      <u/>
      <sz val="10"/>
      <color theme="3"/>
      <name val="Calibri"/>
      <family val="2"/>
      <scheme val="minor"/>
    </font>
    <font>
      <b/>
      <sz val="10"/>
      <name val="Arial"/>
      <family val="2"/>
    </font>
    <font>
      <b/>
      <u/>
      <sz val="9"/>
      <color theme="6" tint="-0.249977111117893"/>
      <name val="Arial"/>
      <family val="2"/>
    </font>
    <font>
      <sz val="10"/>
      <color theme="0"/>
      <name val="Arial"/>
      <family val="2"/>
    </font>
    <font>
      <sz val="8"/>
      <color rgb="FFFF0000"/>
      <name val="Arial"/>
      <family val="2"/>
    </font>
    <font>
      <sz val="9"/>
      <color indexed="8"/>
      <name val="Arial"/>
      <family val="2"/>
    </font>
    <font>
      <b/>
      <sz val="9"/>
      <color indexed="8"/>
      <name val="Arial"/>
      <family val="2"/>
    </font>
    <font>
      <b/>
      <sz val="11"/>
      <color theme="7" tint="-0.249977111117893"/>
      <name val="Calibri"/>
      <family val="2"/>
      <scheme val="minor"/>
    </font>
    <font>
      <b/>
      <sz val="11"/>
      <color theme="9" tint="-0.249977111117893"/>
      <name val="Calibri"/>
      <family val="2"/>
      <scheme val="minor"/>
    </font>
    <font>
      <b/>
      <sz val="9"/>
      <color theme="1"/>
      <name val="Arial"/>
      <family val="2"/>
    </font>
    <font>
      <b/>
      <sz val="9"/>
      <color theme="0"/>
      <name val="Arial"/>
      <family val="2"/>
    </font>
    <font>
      <b/>
      <i/>
      <sz val="9"/>
      <color theme="1"/>
      <name val="Calibri"/>
      <family val="2"/>
      <scheme val="minor"/>
    </font>
    <font>
      <sz val="11"/>
      <color theme="3" tint="0.59999389629810485"/>
      <name val="Calibri"/>
      <family val="2"/>
      <scheme val="minor"/>
    </font>
    <font>
      <b/>
      <u/>
      <sz val="11"/>
      <color theme="3"/>
      <name val="Calibri"/>
      <family val="2"/>
      <scheme val="minor"/>
    </font>
    <font>
      <sz val="11"/>
      <color rgb="FF7030A0"/>
      <name val="Calibri"/>
      <family val="2"/>
      <scheme val="minor"/>
    </font>
    <font>
      <sz val="11"/>
      <color theme="4" tint="-0.499984740745262"/>
      <name val="Calibri"/>
      <family val="2"/>
      <scheme val="minor"/>
    </font>
    <font>
      <sz val="9"/>
      <color indexed="81"/>
      <name val="Tahoma"/>
      <family val="2"/>
    </font>
    <font>
      <b/>
      <sz val="9"/>
      <color indexed="81"/>
      <name val="Tahoma"/>
      <family val="2"/>
    </font>
    <font>
      <u/>
      <sz val="11"/>
      <color theme="1"/>
      <name val="Calibri"/>
      <family val="2"/>
      <scheme val="minor"/>
    </font>
    <font>
      <sz val="11"/>
      <color theme="4"/>
      <name val="Calibri"/>
      <family val="2"/>
      <scheme val="minor"/>
    </font>
    <font>
      <b/>
      <sz val="11"/>
      <color theme="9" tint="0.79998168889431442"/>
      <name val="Calibri"/>
      <family val="2"/>
      <scheme val="minor"/>
    </font>
    <font>
      <b/>
      <sz val="9"/>
      <color theme="9" tint="0.79998168889431442"/>
      <name val="Arial"/>
      <family val="2"/>
    </font>
    <font>
      <b/>
      <sz val="10"/>
      <color theme="9" tint="0.79998168889431442"/>
      <name val="Arial"/>
      <family val="2"/>
    </font>
    <font>
      <b/>
      <u/>
      <sz val="11"/>
      <color theme="1"/>
      <name val="Calibri"/>
      <family val="2"/>
      <scheme val="minor"/>
    </font>
    <font>
      <b/>
      <sz val="11"/>
      <color theme="8" tint="-0.499984740745262"/>
      <name val="Calibri"/>
      <family val="2"/>
      <scheme val="minor"/>
    </font>
    <font>
      <b/>
      <u/>
      <sz val="10.5"/>
      <color theme="8" tint="-0.499984740745262"/>
      <name val="Arial"/>
      <family val="2"/>
    </font>
    <font>
      <sz val="10.5"/>
      <color theme="8" tint="-0.499984740745262"/>
      <name val="Arial"/>
      <family val="2"/>
    </font>
    <font>
      <u/>
      <sz val="10.5"/>
      <color theme="8" tint="-0.499984740745262"/>
      <name val="Arial"/>
      <family val="2"/>
    </font>
    <font>
      <sz val="11"/>
      <color theme="8" tint="-0.499984740745262"/>
      <name val="Calibri"/>
      <family val="2"/>
      <scheme val="minor"/>
    </font>
    <font>
      <b/>
      <sz val="10.5"/>
      <color theme="8" tint="-0.499984740745262"/>
      <name val="Arial"/>
      <family val="2"/>
    </font>
    <font>
      <sz val="10"/>
      <color theme="8" tint="-0.499984740745262"/>
      <name val="Arial"/>
      <family val="2"/>
    </font>
    <font>
      <sz val="10.5"/>
      <color theme="1"/>
      <name val="Arial"/>
      <family val="2"/>
    </font>
    <font>
      <u/>
      <sz val="11"/>
      <color theme="10"/>
      <name val="Calibri"/>
      <family val="2"/>
      <scheme val="minor"/>
    </font>
    <font>
      <b/>
      <sz val="20"/>
      <color rgb="FF0066CC"/>
      <name val="Calibri"/>
      <family val="2"/>
      <scheme val="minor"/>
    </font>
    <font>
      <b/>
      <sz val="14"/>
      <color rgb="FF0070C0"/>
      <name val="Calibri"/>
      <family val="2"/>
      <scheme val="minor"/>
    </font>
    <font>
      <sz val="10"/>
      <color rgb="FF000000"/>
      <name val="Arial"/>
      <family val="2"/>
    </font>
    <font>
      <b/>
      <sz val="10"/>
      <color indexed="8"/>
      <name val="Arial"/>
      <family val="2"/>
    </font>
    <font>
      <sz val="10"/>
      <color indexed="8"/>
      <name val="Arial"/>
      <family val="2"/>
    </font>
    <font>
      <u/>
      <sz val="10"/>
      <color theme="10"/>
      <name val="Arial"/>
      <family val="2"/>
    </font>
    <font>
      <sz val="8"/>
      <color theme="1"/>
      <name val="Arial"/>
      <family val="2"/>
    </font>
    <font>
      <sz val="10"/>
      <name val="Arial"/>
      <family val="2"/>
    </font>
    <font>
      <b/>
      <sz val="9"/>
      <color theme="5"/>
      <name val="Arial"/>
      <family val="2"/>
    </font>
    <font>
      <sz val="9"/>
      <color theme="5"/>
      <name val="Arial"/>
      <family val="2"/>
    </font>
    <font>
      <sz val="9"/>
      <color theme="1"/>
      <name val="Arial"/>
      <family val="2"/>
    </font>
    <font>
      <sz val="10"/>
      <color rgb="FF0066CC"/>
      <name val="Arial"/>
      <family val="2"/>
    </font>
  </fonts>
  <fills count="24">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3"/>
        <bgColor indexed="64"/>
      </patternFill>
    </fill>
    <fill>
      <patternFill patternType="solid">
        <fgColor indexed="43"/>
        <bgColor indexed="64"/>
      </patternFill>
    </fill>
    <fill>
      <patternFill patternType="solid">
        <fgColor indexed="46"/>
        <bgColor indexed="64"/>
      </patternFill>
    </fill>
    <fill>
      <patternFill patternType="solid">
        <fgColor theme="8" tint="-0.499984740745262"/>
        <bgColor indexed="64"/>
      </patternFill>
    </fill>
    <fill>
      <patternFill patternType="solid">
        <fgColor theme="6" tint="-0.499984740745262"/>
        <bgColor indexed="64"/>
      </patternFill>
    </fill>
    <fill>
      <patternFill patternType="solid">
        <fgColor theme="0"/>
        <bgColor indexed="64"/>
      </patternFill>
    </fill>
    <fill>
      <patternFill patternType="solid">
        <fgColor rgb="FFCCFFCC"/>
        <bgColor indexed="64"/>
      </patternFill>
    </fill>
    <fill>
      <patternFill patternType="solid">
        <fgColor indexed="41"/>
        <bgColor indexed="64"/>
      </patternFill>
    </fill>
    <fill>
      <patternFill patternType="solid">
        <fgColor indexed="42"/>
        <bgColor indexed="64"/>
      </patternFill>
    </fill>
    <fill>
      <patternFill patternType="solid">
        <fgColor indexed="29"/>
        <bgColor indexed="64"/>
      </patternFill>
    </fill>
    <fill>
      <patternFill patternType="solid">
        <fgColor indexed="47"/>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6" tint="0.79998168889431442"/>
        <bgColor theme="4" tint="0.59999389629810485"/>
      </patternFill>
    </fill>
    <fill>
      <patternFill patternType="solid">
        <fgColor theme="6" tint="0.79998168889431442"/>
        <bgColor theme="4" tint="0.79998168889431442"/>
      </patternFill>
    </fill>
    <fill>
      <patternFill patternType="solid">
        <fgColor theme="8" tint="-0.499984740745262"/>
        <bgColor theme="4"/>
      </patternFill>
    </fill>
  </fills>
  <borders count="7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theme="0"/>
      </left>
      <right/>
      <top style="thin">
        <color theme="0"/>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thin">
        <color indexed="8"/>
      </left>
      <right/>
      <top style="thin">
        <color indexed="8"/>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16"/>
      </left>
      <right style="thin">
        <color indexed="16"/>
      </right>
      <top style="thin">
        <color indexed="16"/>
      </top>
      <bottom/>
      <diagonal/>
    </border>
    <border>
      <left/>
      <right style="thin">
        <color indexed="16"/>
      </right>
      <top style="thin">
        <color indexed="16"/>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thin">
        <color indexed="16"/>
      </right>
      <top/>
      <bottom style="thin">
        <color indexed="16"/>
      </bottom>
      <diagonal/>
    </border>
    <border>
      <left/>
      <right style="dotted">
        <color indexed="20"/>
      </right>
      <top/>
      <bottom style="thin">
        <color indexed="16"/>
      </bottom>
      <diagonal/>
    </border>
    <border>
      <left style="dotted">
        <color indexed="20"/>
      </left>
      <right/>
      <top/>
      <bottom style="thin">
        <color indexed="16"/>
      </bottom>
      <diagonal/>
    </border>
    <border>
      <left style="thin">
        <color indexed="16"/>
      </left>
      <right style="thin">
        <color indexed="16"/>
      </right>
      <top/>
      <bottom style="dotted">
        <color indexed="16"/>
      </bottom>
      <diagonal/>
    </border>
    <border>
      <left/>
      <right style="dotted">
        <color indexed="20"/>
      </right>
      <top/>
      <bottom style="dotted">
        <color indexed="16"/>
      </bottom>
      <diagonal/>
    </border>
    <border>
      <left style="thin">
        <color indexed="16"/>
      </left>
      <right style="thin">
        <color indexed="16"/>
      </right>
      <top/>
      <bottom/>
      <diagonal/>
    </border>
    <border>
      <left/>
      <right style="dotted">
        <color indexed="20"/>
      </right>
      <top style="thin">
        <color indexed="16"/>
      </top>
      <bottom style="thin">
        <color indexed="16"/>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top/>
      <bottom/>
      <diagonal/>
    </border>
    <border>
      <left style="thin">
        <color indexed="64"/>
      </left>
      <right style="thin">
        <color indexed="64"/>
      </right>
      <top style="medium">
        <color indexed="64"/>
      </top>
      <bottom style="thin">
        <color indexed="64"/>
      </bottom>
      <diagonal/>
    </border>
    <border>
      <left style="thin">
        <color indexed="8"/>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diagonal/>
    </border>
    <border>
      <left/>
      <right style="thick">
        <color rgb="FF0000FF"/>
      </right>
      <top/>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
      <left style="thin">
        <color theme="0"/>
      </left>
      <right/>
      <top style="medium">
        <color indexed="64"/>
      </top>
      <bottom/>
      <diagonal/>
    </border>
    <border>
      <left style="thin">
        <color theme="0"/>
      </left>
      <right style="medium">
        <color indexed="64"/>
      </right>
      <top style="medium">
        <color indexed="64"/>
      </top>
      <bottom/>
      <diagonal/>
    </border>
    <border>
      <left style="medium">
        <color indexed="64"/>
      </left>
      <right/>
      <top style="thick">
        <color theme="0"/>
      </top>
      <bottom/>
      <diagonal/>
    </border>
    <border>
      <left style="thin">
        <color theme="0"/>
      </left>
      <right style="medium">
        <color indexed="64"/>
      </right>
      <top style="thick">
        <color theme="0"/>
      </top>
      <bottom/>
      <diagonal/>
    </border>
    <border>
      <left style="medium">
        <color indexed="64"/>
      </left>
      <right/>
      <top style="thin">
        <color theme="0"/>
      </top>
      <bottom/>
      <diagonal/>
    </border>
    <border>
      <left style="thin">
        <color theme="0"/>
      </left>
      <right style="medium">
        <color indexed="64"/>
      </right>
      <top style="thin">
        <color theme="0"/>
      </top>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0" fontId="51" fillId="0" borderId="0" applyNumberFormat="0" applyFill="0" applyBorder="0" applyAlignment="0" applyProtection="0"/>
  </cellStyleXfs>
  <cellXfs count="322">
    <xf numFmtId="0" fontId="0" fillId="0" borderId="0" xfId="0"/>
    <xf numFmtId="0" fontId="7" fillId="0" borderId="3" xfId="3" applyFont="1" applyBorder="1" applyAlignment="1">
      <alignment horizontal="left"/>
    </xf>
    <xf numFmtId="3" fontId="7" fillId="0" borderId="3" xfId="3" applyNumberFormat="1" applyFont="1" applyBorder="1" applyAlignment="1" applyProtection="1">
      <alignment horizontal="right" indent="1"/>
      <protection locked="0"/>
    </xf>
    <xf numFmtId="164" fontId="7" fillId="0" borderId="3" xfId="3" applyNumberFormat="1" applyFont="1" applyBorder="1" applyAlignment="1">
      <alignment horizontal="center"/>
    </xf>
    <xf numFmtId="3" fontId="7" fillId="0" borderId="4" xfId="0" applyNumberFormat="1" applyFont="1" applyBorder="1" applyAlignment="1" applyProtection="1">
      <alignment horizontal="right" indent="1"/>
      <protection locked="0"/>
    </xf>
    <xf numFmtId="3" fontId="7" fillId="0" borderId="3" xfId="0" applyNumberFormat="1" applyFont="1" applyBorder="1" applyAlignment="1" applyProtection="1">
      <alignment horizontal="right" indent="1"/>
      <protection locked="0"/>
    </xf>
    <xf numFmtId="0" fontId="7" fillId="0" borderId="3" xfId="3" quotePrefix="1" applyFont="1" applyBorder="1" applyAlignment="1">
      <alignment horizontal="left" indent="1"/>
    </xf>
    <xf numFmtId="0" fontId="6" fillId="2" borderId="3" xfId="3" applyFont="1" applyFill="1" applyBorder="1" applyAlignment="1">
      <alignment horizontal="left"/>
    </xf>
    <xf numFmtId="3" fontId="6" fillId="2" borderId="3" xfId="3" applyNumberFormat="1" applyFont="1" applyFill="1" applyBorder="1" applyAlignment="1">
      <alignment horizontal="right" indent="1"/>
    </xf>
    <xf numFmtId="164" fontId="6" fillId="2" borderId="3" xfId="3" applyNumberFormat="1" applyFont="1" applyFill="1" applyBorder="1" applyAlignment="1">
      <alignment horizontal="center"/>
    </xf>
    <xf numFmtId="165" fontId="10" fillId="2" borderId="3" xfId="2" applyNumberFormat="1" applyFont="1" applyFill="1" applyBorder="1" applyAlignment="1">
      <alignment horizontal="right" indent="1"/>
    </xf>
    <xf numFmtId="3" fontId="15" fillId="0" borderId="3" xfId="3" applyNumberFormat="1" applyFont="1" applyBorder="1" applyAlignment="1" applyProtection="1">
      <alignment horizontal="right" indent="1"/>
      <protection locked="0"/>
    </xf>
    <xf numFmtId="3" fontId="14" fillId="2" borderId="3" xfId="3" applyNumberFormat="1" applyFont="1" applyFill="1" applyBorder="1" applyAlignment="1">
      <alignment horizontal="right" indent="1"/>
    </xf>
    <xf numFmtId="165" fontId="11" fillId="3" borderId="3" xfId="2" applyNumberFormat="1" applyFont="1" applyFill="1" applyBorder="1" applyAlignment="1" applyProtection="1">
      <alignment horizontal="right" indent="1"/>
      <protection locked="0"/>
    </xf>
    <xf numFmtId="9" fontId="0" fillId="0" borderId="0" xfId="2" applyFont="1"/>
    <xf numFmtId="165" fontId="0" fillId="0" borderId="0" xfId="2" applyNumberFormat="1" applyFont="1"/>
    <xf numFmtId="164" fontId="7" fillId="0" borderId="0" xfId="3" applyNumberFormat="1" applyFont="1" applyFill="1" applyBorder="1" applyAlignment="1">
      <alignment horizontal="center"/>
    </xf>
    <xf numFmtId="166" fontId="10" fillId="2" borderId="3" xfId="1" applyNumberFormat="1" applyFont="1" applyFill="1" applyBorder="1" applyAlignment="1">
      <alignment horizontal="right" indent="1"/>
    </xf>
    <xf numFmtId="3" fontId="0" fillId="0" borderId="0" xfId="0" applyNumberFormat="1"/>
    <xf numFmtId="17" fontId="0" fillId="4" borderId="7" xfId="0" applyNumberFormat="1" applyFont="1" applyFill="1" applyBorder="1"/>
    <xf numFmtId="3" fontId="0" fillId="4" borderId="8" xfId="0" applyNumberFormat="1" applyFont="1" applyFill="1" applyBorder="1"/>
    <xf numFmtId="0" fontId="0" fillId="4" borderId="8" xfId="0" applyFont="1" applyFill="1" applyBorder="1"/>
    <xf numFmtId="17" fontId="0" fillId="5" borderId="9" xfId="0" applyNumberFormat="1" applyFont="1" applyFill="1" applyBorder="1"/>
    <xf numFmtId="3" fontId="0" fillId="5" borderId="5" xfId="0" applyNumberFormat="1" applyFont="1" applyFill="1" applyBorder="1"/>
    <xf numFmtId="165" fontId="0" fillId="5" borderId="5" xfId="2" applyNumberFormat="1" applyFont="1" applyFill="1" applyBorder="1"/>
    <xf numFmtId="17" fontId="0" fillId="4" borderId="9" xfId="0" applyNumberFormat="1" applyFont="1" applyFill="1" applyBorder="1"/>
    <xf numFmtId="3" fontId="0" fillId="4" borderId="5" xfId="0" applyNumberFormat="1" applyFont="1" applyFill="1" applyBorder="1"/>
    <xf numFmtId="165" fontId="0" fillId="4" borderId="5" xfId="2" applyNumberFormat="1" applyFont="1" applyFill="1" applyBorder="1"/>
    <xf numFmtId="0" fontId="4" fillId="0" borderId="0" xfId="0" applyFont="1"/>
    <xf numFmtId="167" fontId="0" fillId="0" borderId="0" xfId="0" applyNumberFormat="1"/>
    <xf numFmtId="165" fontId="13" fillId="0" borderId="3" xfId="2" applyNumberFormat="1" applyFont="1" applyBorder="1" applyAlignment="1" applyProtection="1">
      <alignment horizontal="right" indent="1"/>
      <protection locked="0"/>
    </xf>
    <xf numFmtId="165" fontId="12" fillId="2" borderId="3" xfId="2" applyNumberFormat="1" applyFont="1" applyFill="1" applyBorder="1" applyAlignment="1">
      <alignment horizontal="right" indent="1"/>
    </xf>
    <xf numFmtId="168" fontId="0" fillId="0" borderId="0" xfId="1" applyNumberFormat="1" applyFont="1"/>
    <xf numFmtId="168" fontId="0" fillId="0" borderId="0" xfId="0" applyNumberFormat="1"/>
    <xf numFmtId="0" fontId="7" fillId="0" borderId="0" xfId="0" applyFont="1"/>
    <xf numFmtId="167" fontId="7" fillId="7" borderId="2" xfId="0" applyNumberFormat="1" applyFont="1" applyFill="1" applyBorder="1"/>
    <xf numFmtId="10" fontId="7" fillId="0" borderId="2" xfId="0" applyNumberFormat="1" applyFont="1" applyBorder="1"/>
    <xf numFmtId="165" fontId="7" fillId="0" borderId="2" xfId="0" applyNumberFormat="1" applyFont="1" applyBorder="1"/>
    <xf numFmtId="3" fontId="7" fillId="0" borderId="2" xfId="0" applyNumberFormat="1" applyFont="1" applyBorder="1"/>
    <xf numFmtId="0" fontId="7" fillId="0" borderId="2" xfId="0" applyFont="1" applyBorder="1"/>
    <xf numFmtId="0" fontId="7" fillId="8" borderId="2" xfId="0" applyFont="1" applyFill="1" applyBorder="1"/>
    <xf numFmtId="9" fontId="7" fillId="8" borderId="2" xfId="0" applyNumberFormat="1" applyFont="1" applyFill="1" applyBorder="1"/>
    <xf numFmtId="15" fontId="7" fillId="8" borderId="2" xfId="0" applyNumberFormat="1" applyFont="1" applyFill="1" applyBorder="1"/>
    <xf numFmtId="165" fontId="0" fillId="0" borderId="0" xfId="0" applyNumberFormat="1"/>
    <xf numFmtId="165" fontId="7" fillId="0" borderId="0" xfId="0" applyNumberFormat="1" applyFont="1"/>
    <xf numFmtId="0" fontId="20" fillId="0" borderId="0" xfId="0" applyFont="1"/>
    <xf numFmtId="167" fontId="6" fillId="7" borderId="2" xfId="0" applyNumberFormat="1" applyFont="1" applyFill="1" applyBorder="1"/>
    <xf numFmtId="10" fontId="6" fillId="0" borderId="2" xfId="0" applyNumberFormat="1" applyFont="1" applyBorder="1"/>
    <xf numFmtId="165" fontId="6" fillId="0" borderId="2" xfId="0" applyNumberFormat="1" applyFont="1" applyBorder="1"/>
    <xf numFmtId="3" fontId="6" fillId="0" borderId="2" xfId="0" applyNumberFormat="1" applyFont="1" applyBorder="1"/>
    <xf numFmtId="0" fontId="6" fillId="0" borderId="2" xfId="0" applyFont="1" applyBorder="1"/>
    <xf numFmtId="0" fontId="6" fillId="0" borderId="0" xfId="0" applyFont="1"/>
    <xf numFmtId="10" fontId="7" fillId="8" borderId="2" xfId="0" applyNumberFormat="1" applyFont="1" applyFill="1" applyBorder="1"/>
    <xf numFmtId="10" fontId="0" fillId="0" borderId="0" xfId="0" applyNumberFormat="1"/>
    <xf numFmtId="169" fontId="7" fillId="0" borderId="2" xfId="0" applyNumberFormat="1" applyFont="1" applyBorder="1"/>
    <xf numFmtId="0" fontId="21" fillId="0" borderId="0" xfId="0" applyFont="1"/>
    <xf numFmtId="165" fontId="22" fillId="9" borderId="0" xfId="2" applyNumberFormat="1" applyFont="1" applyFill="1"/>
    <xf numFmtId="165" fontId="22" fillId="10" borderId="0" xfId="2" applyNumberFormat="1" applyFont="1" applyFill="1"/>
    <xf numFmtId="165" fontId="7" fillId="0" borderId="0" xfId="2" applyNumberFormat="1" applyFont="1"/>
    <xf numFmtId="165" fontId="16" fillId="9" borderId="0" xfId="2" applyNumberFormat="1" applyFont="1" applyFill="1"/>
    <xf numFmtId="165" fontId="16" fillId="10" borderId="0" xfId="2" applyNumberFormat="1" applyFont="1" applyFill="1"/>
    <xf numFmtId="165" fontId="20" fillId="11" borderId="10" xfId="0" applyNumberFormat="1" applyFont="1" applyFill="1" applyBorder="1"/>
    <xf numFmtId="165" fontId="20" fillId="11" borderId="11" xfId="0" applyNumberFormat="1" applyFont="1" applyFill="1" applyBorder="1"/>
    <xf numFmtId="165" fontId="20" fillId="11" borderId="12" xfId="0" applyNumberFormat="1" applyFont="1" applyFill="1" applyBorder="1"/>
    <xf numFmtId="165" fontId="0" fillId="11" borderId="0" xfId="0" applyNumberFormat="1" applyFill="1"/>
    <xf numFmtId="169" fontId="20" fillId="12" borderId="2" xfId="0" applyNumberFormat="1" applyFont="1" applyFill="1" applyBorder="1"/>
    <xf numFmtId="3" fontId="6" fillId="12" borderId="2" xfId="0" applyNumberFormat="1" applyFont="1" applyFill="1" applyBorder="1"/>
    <xf numFmtId="169" fontId="0" fillId="12" borderId="2" xfId="0" applyNumberFormat="1" applyFill="1" applyBorder="1"/>
    <xf numFmtId="0" fontId="6" fillId="13" borderId="2" xfId="0" applyFont="1" applyFill="1" applyBorder="1"/>
    <xf numFmtId="165" fontId="0" fillId="11" borderId="13" xfId="0" applyNumberFormat="1" applyFill="1" applyBorder="1"/>
    <xf numFmtId="165" fontId="0" fillId="11" borderId="14" xfId="0" applyNumberFormat="1" applyFill="1" applyBorder="1"/>
    <xf numFmtId="3" fontId="7" fillId="12" borderId="2" xfId="0" applyNumberFormat="1" applyFont="1" applyFill="1" applyBorder="1"/>
    <xf numFmtId="170" fontId="0" fillId="12" borderId="15" xfId="1" applyNumberFormat="1" applyFont="1" applyFill="1" applyBorder="1"/>
    <xf numFmtId="0" fontId="0" fillId="12" borderId="15" xfId="0" applyFill="1" applyBorder="1"/>
    <xf numFmtId="171" fontId="0" fillId="0" borderId="2" xfId="0" applyNumberFormat="1" applyBorder="1"/>
    <xf numFmtId="0" fontId="7" fillId="13" borderId="2" xfId="0" applyFont="1" applyFill="1" applyBorder="1"/>
    <xf numFmtId="0" fontId="6" fillId="16" borderId="23" xfId="0" applyFont="1" applyFill="1" applyBorder="1" applyAlignment="1">
      <alignment horizontal="center" vertical="center" wrapText="1"/>
    </xf>
    <xf numFmtId="0" fontId="6" fillId="16" borderId="24" xfId="0" applyFont="1" applyFill="1" applyBorder="1" applyAlignment="1">
      <alignment horizontal="center" vertical="center" wrapText="1"/>
    </xf>
    <xf numFmtId="0" fontId="7" fillId="0" borderId="25" xfId="0" applyFont="1" applyBorder="1" applyAlignment="1">
      <alignment horizontal="center" wrapText="1"/>
    </xf>
    <xf numFmtId="3" fontId="24" fillId="0" borderId="26" xfId="0" applyNumberFormat="1" applyFont="1" applyBorder="1" applyAlignment="1">
      <alignment wrapText="1"/>
    </xf>
    <xf numFmtId="0" fontId="7" fillId="0" borderId="27" xfId="0" applyFont="1" applyBorder="1" applyAlignment="1">
      <alignment horizontal="center" wrapText="1"/>
    </xf>
    <xf numFmtId="0" fontId="6" fillId="15" borderId="21" xfId="0" applyFont="1" applyFill="1" applyBorder="1" applyAlignment="1">
      <alignment wrapText="1"/>
    </xf>
    <xf numFmtId="3" fontId="25" fillId="0" borderId="28" xfId="0" applyNumberFormat="1" applyFont="1" applyBorder="1" applyAlignment="1">
      <alignment wrapText="1"/>
    </xf>
    <xf numFmtId="0" fontId="4" fillId="17" borderId="0" xfId="0" applyFont="1" applyFill="1"/>
    <xf numFmtId="0" fontId="7" fillId="18" borderId="2" xfId="3" applyFont="1" applyFill="1" applyBorder="1" applyAlignment="1">
      <alignment horizontal="left"/>
    </xf>
    <xf numFmtId="3" fontId="0" fillId="18" borderId="2" xfId="0" applyNumberFormat="1" applyFill="1" applyBorder="1"/>
    <xf numFmtId="165" fontId="0" fillId="18" borderId="2" xfId="2" applyNumberFormat="1" applyFont="1" applyFill="1" applyBorder="1"/>
    <xf numFmtId="0" fontId="7" fillId="19" borderId="2" xfId="3" applyFont="1" applyFill="1" applyBorder="1" applyAlignment="1">
      <alignment horizontal="left"/>
    </xf>
    <xf numFmtId="3" fontId="0" fillId="19" borderId="2" xfId="0" applyNumberFormat="1" applyFill="1" applyBorder="1"/>
    <xf numFmtId="165" fontId="0" fillId="19" borderId="2" xfId="2" applyNumberFormat="1" applyFont="1" applyFill="1" applyBorder="1"/>
    <xf numFmtId="0" fontId="0" fillId="3" borderId="0" xfId="0" applyFill="1"/>
    <xf numFmtId="172" fontId="16" fillId="6" borderId="2" xfId="1" applyNumberFormat="1" applyFont="1" applyFill="1" applyBorder="1" applyAlignment="1" applyProtection="1">
      <alignment horizontal="center" vertical="center"/>
      <protection locked="0"/>
    </xf>
    <xf numFmtId="168" fontId="16" fillId="6" borderId="2" xfId="1" applyNumberFormat="1" applyFont="1" applyFill="1" applyBorder="1" applyAlignment="1" applyProtection="1">
      <alignment horizontal="center" vertical="center"/>
      <protection locked="0"/>
    </xf>
    <xf numFmtId="3" fontId="0" fillId="18" borderId="2" xfId="0" applyNumberFormat="1" applyFont="1" applyFill="1" applyBorder="1"/>
    <xf numFmtId="168" fontId="29" fillId="6" borderId="2" xfId="1" applyNumberFormat="1" applyFont="1" applyFill="1" applyBorder="1" applyAlignment="1" applyProtection="1">
      <alignment horizontal="center" vertical="center"/>
      <protection locked="0"/>
    </xf>
    <xf numFmtId="9" fontId="16" fillId="6" borderId="2" xfId="2" applyFont="1" applyFill="1" applyBorder="1" applyAlignment="1" applyProtection="1">
      <alignment horizontal="center" vertical="center"/>
      <protection locked="0"/>
    </xf>
    <xf numFmtId="165" fontId="30" fillId="20" borderId="1" xfId="2" applyNumberFormat="1" applyFont="1" applyFill="1" applyBorder="1"/>
    <xf numFmtId="165" fontId="30" fillId="20" borderId="3" xfId="2" applyNumberFormat="1" applyFont="1" applyFill="1" applyBorder="1"/>
    <xf numFmtId="165" fontId="30" fillId="20" borderId="29" xfId="2" applyNumberFormat="1" applyFont="1" applyFill="1" applyBorder="1"/>
    <xf numFmtId="165" fontId="31" fillId="0" borderId="0" xfId="2" applyNumberFormat="1" applyFont="1"/>
    <xf numFmtId="168" fontId="31" fillId="0" borderId="0" xfId="1" applyNumberFormat="1" applyFont="1"/>
    <xf numFmtId="3" fontId="31" fillId="0" borderId="0" xfId="0" applyNumberFormat="1" applyFont="1"/>
    <xf numFmtId="168" fontId="31" fillId="0" borderId="0" xfId="0" applyNumberFormat="1" applyFont="1"/>
    <xf numFmtId="0" fontId="31" fillId="0" borderId="0" xfId="0" applyFont="1"/>
    <xf numFmtId="49" fontId="6" fillId="0" borderId="32" xfId="3" applyNumberFormat="1" applyFont="1" applyBorder="1" applyAlignment="1">
      <alignment horizontal="right" vertical="center" indent="1"/>
    </xf>
    <xf numFmtId="0" fontId="14" fillId="0" borderId="33" xfId="3" applyFont="1" applyBorder="1" applyAlignment="1">
      <alignment horizontal="right" vertical="center" indent="1"/>
    </xf>
    <xf numFmtId="0" fontId="6" fillId="0" borderId="32" xfId="3" applyFont="1" applyBorder="1" applyAlignment="1">
      <alignment horizontal="center" vertical="center"/>
    </xf>
    <xf numFmtId="0" fontId="6" fillId="0" borderId="32" xfId="3" applyFont="1" applyBorder="1" applyAlignment="1">
      <alignment horizontal="right" vertical="center" indent="1"/>
    </xf>
    <xf numFmtId="0" fontId="12" fillId="0" borderId="32" xfId="3" applyFont="1" applyBorder="1" applyAlignment="1">
      <alignment horizontal="right" vertical="center" indent="1"/>
    </xf>
    <xf numFmtId="0" fontId="10" fillId="3" borderId="32" xfId="3" applyFont="1" applyFill="1" applyBorder="1" applyAlignment="1">
      <alignment horizontal="right" vertical="center" indent="1"/>
    </xf>
    <xf numFmtId="0" fontId="10" fillId="3" borderId="33" xfId="3" applyFont="1" applyFill="1" applyBorder="1" applyAlignment="1">
      <alignment horizontal="right" vertical="center" indent="1"/>
    </xf>
    <xf numFmtId="0" fontId="28" fillId="20" borderId="34" xfId="3" applyFont="1" applyFill="1" applyBorder="1" applyAlignment="1">
      <alignment horizontal="right" vertical="center" indent="1"/>
    </xf>
    <xf numFmtId="3" fontId="0" fillId="20" borderId="13" xfId="0" applyNumberFormat="1" applyFill="1" applyBorder="1"/>
    <xf numFmtId="0" fontId="6" fillId="2" borderId="37" xfId="3" applyFont="1" applyFill="1" applyBorder="1" applyAlignment="1">
      <alignment horizontal="left" vertical="center"/>
    </xf>
    <xf numFmtId="3" fontId="6" fillId="2" borderId="37" xfId="3" applyNumberFormat="1" applyFont="1" applyFill="1" applyBorder="1" applyAlignment="1">
      <alignment horizontal="right" vertical="center" indent="1"/>
    </xf>
    <xf numFmtId="3" fontId="14" fillId="2" borderId="37" xfId="3" applyNumberFormat="1" applyFont="1" applyFill="1" applyBorder="1" applyAlignment="1">
      <alignment horizontal="right" vertical="center" indent="1"/>
    </xf>
    <xf numFmtId="164" fontId="6" fillId="2" borderId="37" xfId="3" applyNumberFormat="1" applyFont="1" applyFill="1" applyBorder="1" applyAlignment="1">
      <alignment horizontal="center"/>
    </xf>
    <xf numFmtId="165" fontId="12" fillId="2" borderId="37" xfId="2" applyNumberFormat="1" applyFont="1" applyFill="1" applyBorder="1" applyAlignment="1">
      <alignment horizontal="right" vertical="center" indent="1"/>
    </xf>
    <xf numFmtId="165" fontId="10" fillId="2" borderId="37" xfId="2" applyNumberFormat="1" applyFont="1" applyFill="1" applyBorder="1" applyAlignment="1">
      <alignment horizontal="right" vertical="center" indent="1"/>
    </xf>
    <xf numFmtId="3" fontId="0" fillId="20" borderId="10" xfId="0" applyNumberFormat="1" applyFill="1" applyBorder="1"/>
    <xf numFmtId="3" fontId="0" fillId="20" borderId="38" xfId="0" applyNumberFormat="1" applyFill="1" applyBorder="1"/>
    <xf numFmtId="0" fontId="33" fillId="21" borderId="7" xfId="0" applyFont="1" applyFill="1" applyBorder="1"/>
    <xf numFmtId="3" fontId="33" fillId="21" borderId="8" xfId="0" applyNumberFormat="1" applyFont="1" applyFill="1" applyBorder="1"/>
    <xf numFmtId="0" fontId="17" fillId="22" borderId="9" xfId="0" applyFont="1" applyFill="1" applyBorder="1"/>
    <xf numFmtId="3" fontId="17" fillId="22" borderId="5" xfId="0" applyNumberFormat="1" applyFont="1" applyFill="1" applyBorder="1"/>
    <xf numFmtId="0" fontId="34" fillId="21" borderId="9" xfId="0" applyFont="1" applyFill="1" applyBorder="1"/>
    <xf numFmtId="167" fontId="34" fillId="21" borderId="5" xfId="0" applyNumberFormat="1" applyFont="1" applyFill="1" applyBorder="1"/>
    <xf numFmtId="167" fontId="0" fillId="18" borderId="2" xfId="2" applyNumberFormat="1" applyFont="1" applyFill="1" applyBorder="1"/>
    <xf numFmtId="173" fontId="0" fillId="19" borderId="2" xfId="0" applyNumberFormat="1" applyFill="1" applyBorder="1"/>
    <xf numFmtId="165" fontId="16" fillId="6" borderId="2" xfId="2" applyNumberFormat="1" applyFont="1" applyFill="1" applyBorder="1" applyAlignment="1" applyProtection="1">
      <alignment horizontal="center" vertical="center"/>
      <protection locked="0"/>
    </xf>
    <xf numFmtId="166" fontId="10" fillId="2" borderId="29" xfId="1" applyNumberFormat="1" applyFont="1" applyFill="1" applyBorder="1" applyAlignment="1">
      <alignment horizontal="right" indent="1"/>
    </xf>
    <xf numFmtId="0" fontId="32" fillId="3" borderId="11" xfId="0" applyFont="1" applyFill="1" applyBorder="1" applyAlignment="1">
      <alignment horizontal="right"/>
    </xf>
    <xf numFmtId="3" fontId="2" fillId="3" borderId="10" xfId="0" applyNumberFormat="1" applyFont="1" applyFill="1" applyBorder="1"/>
    <xf numFmtId="0" fontId="6" fillId="2" borderId="40" xfId="3" applyFont="1" applyFill="1" applyBorder="1" applyAlignment="1">
      <alignment horizontal="left"/>
    </xf>
    <xf numFmtId="3" fontId="6" fillId="2" borderId="40" xfId="3" applyNumberFormat="1" applyFont="1" applyFill="1" applyBorder="1" applyAlignment="1">
      <alignment horizontal="right" indent="1"/>
    </xf>
    <xf numFmtId="3" fontId="14" fillId="2" borderId="40" xfId="3" applyNumberFormat="1" applyFont="1" applyFill="1" applyBorder="1" applyAlignment="1">
      <alignment horizontal="right" indent="1"/>
    </xf>
    <xf numFmtId="164" fontId="6" fillId="2" borderId="40" xfId="3" applyNumberFormat="1" applyFont="1" applyFill="1" applyBorder="1" applyAlignment="1">
      <alignment horizontal="center"/>
    </xf>
    <xf numFmtId="165" fontId="12" fillId="2" borderId="40" xfId="2" applyNumberFormat="1" applyFont="1" applyFill="1" applyBorder="1" applyAlignment="1">
      <alignment horizontal="right" indent="1"/>
    </xf>
    <xf numFmtId="165" fontId="10" fillId="2" borderId="40" xfId="2" applyNumberFormat="1" applyFont="1" applyFill="1" applyBorder="1" applyAlignment="1">
      <alignment horizontal="right" indent="1"/>
    </xf>
    <xf numFmtId="166" fontId="10" fillId="2" borderId="40" xfId="1" applyNumberFormat="1" applyFont="1" applyFill="1" applyBorder="1" applyAlignment="1">
      <alignment horizontal="right" indent="1"/>
    </xf>
    <xf numFmtId="3" fontId="0" fillId="20" borderId="16" xfId="0" applyNumberFormat="1" applyFill="1" applyBorder="1"/>
    <xf numFmtId="166" fontId="10" fillId="2" borderId="41" xfId="1" applyNumberFormat="1" applyFont="1" applyFill="1" applyBorder="1" applyAlignment="1">
      <alignment horizontal="right" indent="1"/>
    </xf>
    <xf numFmtId="0" fontId="0" fillId="0" borderId="0" xfId="0" applyFont="1" applyAlignment="1">
      <alignment horizontal="right"/>
    </xf>
    <xf numFmtId="0" fontId="0" fillId="0" borderId="0" xfId="0" applyAlignment="1">
      <alignment horizontal="right"/>
    </xf>
    <xf numFmtId="1" fontId="0" fillId="0" borderId="0" xfId="0" applyNumberFormat="1"/>
    <xf numFmtId="0" fontId="37" fillId="0" borderId="0" xfId="0" applyFont="1"/>
    <xf numFmtId="0" fontId="38" fillId="0" borderId="0" xfId="0" applyFont="1"/>
    <xf numFmtId="0" fontId="39" fillId="23" borderId="0" xfId="0" applyFont="1" applyFill="1" applyBorder="1" applyAlignment="1">
      <alignment horizontal="center" vertical="center"/>
    </xf>
    <xf numFmtId="0" fontId="39" fillId="23" borderId="6" xfId="0" applyFont="1" applyFill="1" applyBorder="1" applyAlignment="1">
      <alignment horizontal="center" vertical="center"/>
    </xf>
    <xf numFmtId="0" fontId="39" fillId="9" borderId="0" xfId="0" applyFont="1" applyFill="1" applyAlignment="1">
      <alignment vertical="center"/>
    </xf>
    <xf numFmtId="165" fontId="39" fillId="9" borderId="0" xfId="2" applyNumberFormat="1" applyFont="1" applyFill="1" applyAlignment="1">
      <alignment vertical="center"/>
    </xf>
    <xf numFmtId="0" fontId="40" fillId="9" borderId="1" xfId="0" quotePrefix="1" applyFont="1" applyFill="1" applyBorder="1" applyAlignment="1">
      <alignment horizontal="center"/>
    </xf>
    <xf numFmtId="0" fontId="40" fillId="9" borderId="1" xfId="0" applyFont="1" applyFill="1" applyBorder="1" applyAlignment="1">
      <alignment horizontal="center"/>
    </xf>
    <xf numFmtId="0" fontId="7" fillId="13" borderId="29" xfId="0" applyFont="1" applyFill="1" applyBorder="1"/>
    <xf numFmtId="171" fontId="0" fillId="0" borderId="29" xfId="0" applyNumberFormat="1" applyBorder="1"/>
    <xf numFmtId="0" fontId="7" fillId="0" borderId="29" xfId="0" applyFont="1" applyBorder="1"/>
    <xf numFmtId="170" fontId="0" fillId="12" borderId="43" xfId="1" applyNumberFormat="1" applyFont="1" applyFill="1" applyBorder="1"/>
    <xf numFmtId="169" fontId="0" fillId="12" borderId="29" xfId="0" applyNumberFormat="1" applyFill="1" applyBorder="1"/>
    <xf numFmtId="0" fontId="0" fillId="12" borderId="43" xfId="0" applyFill="1" applyBorder="1"/>
    <xf numFmtId="3" fontId="7" fillId="12" borderId="29" xfId="0" applyNumberFormat="1" applyFont="1" applyFill="1" applyBorder="1"/>
    <xf numFmtId="0" fontId="7" fillId="14" borderId="39" xfId="0" applyFont="1" applyFill="1" applyBorder="1"/>
    <xf numFmtId="171" fontId="0" fillId="0" borderId="44" xfId="0" applyNumberFormat="1" applyBorder="1"/>
    <xf numFmtId="0" fontId="7" fillId="0" borderId="44" xfId="0" applyFont="1" applyBorder="1"/>
    <xf numFmtId="0" fontId="7" fillId="14" borderId="35" xfId="0" applyFont="1" applyFill="1" applyBorder="1"/>
    <xf numFmtId="0" fontId="6" fillId="14" borderId="36" xfId="0" applyFont="1" applyFill="1" applyBorder="1"/>
    <xf numFmtId="0" fontId="6" fillId="0" borderId="37" xfId="0" applyFont="1" applyBorder="1"/>
    <xf numFmtId="165" fontId="23" fillId="11" borderId="11" xfId="0" applyNumberFormat="1" applyFont="1" applyFill="1" applyBorder="1"/>
    <xf numFmtId="165" fontId="0" fillId="11" borderId="10" xfId="0" applyNumberFormat="1" applyFill="1" applyBorder="1"/>
    <xf numFmtId="165" fontId="0" fillId="11" borderId="0" xfId="0" applyNumberFormat="1" applyFill="1" applyBorder="1"/>
    <xf numFmtId="0" fontId="39" fillId="9" borderId="2" xfId="0" applyFont="1" applyFill="1" applyBorder="1" applyAlignment="1">
      <alignment horizontal="center" vertical="center"/>
    </xf>
    <xf numFmtId="0" fontId="40" fillId="9" borderId="0" xfId="0" applyFont="1" applyFill="1" applyAlignment="1">
      <alignment horizontal="center"/>
    </xf>
    <xf numFmtId="0" fontId="40" fillId="9" borderId="1" xfId="0" quotePrefix="1" applyFont="1" applyFill="1" applyBorder="1" applyAlignment="1">
      <alignment horizontal="center" vertical="center"/>
    </xf>
    <xf numFmtId="0" fontId="40" fillId="9" borderId="1" xfId="0" applyFont="1" applyFill="1" applyBorder="1" applyAlignment="1">
      <alignment horizontal="center" vertical="center"/>
    </xf>
    <xf numFmtId="170" fontId="0" fillId="12" borderId="45" xfId="1" applyNumberFormat="1" applyFont="1" applyFill="1" applyBorder="1" applyAlignment="1">
      <alignment vertical="center"/>
    </xf>
    <xf numFmtId="170" fontId="0" fillId="12" borderId="15" xfId="1" applyNumberFormat="1" applyFont="1" applyFill="1" applyBorder="1" applyAlignment="1">
      <alignment vertical="center"/>
    </xf>
    <xf numFmtId="3" fontId="6" fillId="12" borderId="37" xfId="0" applyNumberFormat="1" applyFont="1" applyFill="1" applyBorder="1" applyAlignment="1">
      <alignment vertical="center"/>
    </xf>
    <xf numFmtId="170" fontId="0" fillId="12" borderId="45" xfId="1" applyNumberFormat="1" applyFont="1" applyFill="1" applyBorder="1" applyAlignment="1"/>
    <xf numFmtId="170" fontId="0" fillId="12" borderId="15" xfId="1" applyNumberFormat="1" applyFont="1" applyFill="1" applyBorder="1" applyAlignment="1"/>
    <xf numFmtId="3" fontId="6" fillId="12" borderId="37" xfId="0" applyNumberFormat="1" applyFont="1" applyFill="1" applyBorder="1" applyAlignment="1"/>
    <xf numFmtId="0" fontId="39" fillId="9" borderId="1" xfId="0" applyFont="1" applyFill="1" applyBorder="1" applyAlignment="1">
      <alignment horizontal="center"/>
    </xf>
    <xf numFmtId="169" fontId="0" fillId="12" borderId="44" xfId="0" applyNumberFormat="1" applyFill="1" applyBorder="1" applyAlignment="1"/>
    <xf numFmtId="3" fontId="7" fillId="12" borderId="44" xfId="0" applyNumberFormat="1" applyFont="1" applyFill="1" applyBorder="1" applyAlignment="1"/>
    <xf numFmtId="169" fontId="0" fillId="12" borderId="46" xfId="0" applyNumberFormat="1" applyFill="1" applyBorder="1" applyAlignment="1"/>
    <xf numFmtId="169" fontId="0" fillId="12" borderId="2" xfId="0" applyNumberFormat="1" applyFill="1" applyBorder="1" applyAlignment="1"/>
    <xf numFmtId="3" fontId="7" fillId="12" borderId="2" xfId="0" applyNumberFormat="1" applyFont="1" applyFill="1" applyBorder="1" applyAlignment="1"/>
    <xf numFmtId="169" fontId="0" fillId="12" borderId="47" xfId="0" applyNumberFormat="1" applyFill="1" applyBorder="1" applyAlignment="1"/>
    <xf numFmtId="169" fontId="0" fillId="12" borderId="37" xfId="0" applyNumberFormat="1" applyFill="1" applyBorder="1" applyAlignment="1"/>
    <xf numFmtId="169" fontId="20" fillId="12" borderId="48" xfId="0" applyNumberFormat="1" applyFont="1" applyFill="1" applyBorder="1" applyAlignment="1"/>
    <xf numFmtId="0" fontId="0" fillId="0" borderId="17" xfId="0" applyBorder="1"/>
    <xf numFmtId="0" fontId="4" fillId="0" borderId="14" xfId="0" applyFont="1" applyBorder="1"/>
    <xf numFmtId="3" fontId="0" fillId="0" borderId="0" xfId="0" applyNumberFormat="1" applyFill="1" applyBorder="1"/>
    <xf numFmtId="165" fontId="0" fillId="0" borderId="0" xfId="2" applyNumberFormat="1" applyFont="1" applyBorder="1"/>
    <xf numFmtId="167" fontId="0" fillId="0" borderId="13" xfId="0" applyNumberFormat="1" applyBorder="1"/>
    <xf numFmtId="0" fontId="3" fillId="6" borderId="11" xfId="0" applyFont="1" applyFill="1" applyBorder="1"/>
    <xf numFmtId="3" fontId="3" fillId="6" borderId="12" xfId="0" applyNumberFormat="1" applyFont="1" applyFill="1" applyBorder="1"/>
    <xf numFmtId="165" fontId="3" fillId="6" borderId="12" xfId="2" applyNumberFormat="1" applyFont="1" applyFill="1" applyBorder="1"/>
    <xf numFmtId="167" fontId="3" fillId="6" borderId="10" xfId="0" applyNumberFormat="1" applyFont="1" applyFill="1" applyBorder="1"/>
    <xf numFmtId="3" fontId="0" fillId="0" borderId="14" xfId="0" applyNumberFormat="1" applyFill="1" applyBorder="1"/>
    <xf numFmtId="3" fontId="3" fillId="6" borderId="11" xfId="0" applyNumberFormat="1" applyFont="1" applyFill="1" applyBorder="1"/>
    <xf numFmtId="0" fontId="4" fillId="0" borderId="17" xfId="0" applyFont="1" applyBorder="1"/>
    <xf numFmtId="3" fontId="0" fillId="0" borderId="17" xfId="0" applyNumberFormat="1" applyBorder="1"/>
    <xf numFmtId="3" fontId="0" fillId="0" borderId="18" xfId="0" applyNumberFormat="1" applyFill="1" applyBorder="1"/>
    <xf numFmtId="165" fontId="0" fillId="0" borderId="18" xfId="2" applyNumberFormat="1" applyFont="1" applyBorder="1"/>
    <xf numFmtId="167" fontId="0" fillId="0" borderId="16" xfId="0" applyNumberFormat="1" applyBorder="1"/>
    <xf numFmtId="0" fontId="4" fillId="0" borderId="11" xfId="0" applyFont="1" applyBorder="1"/>
    <xf numFmtId="3" fontId="0" fillId="0" borderId="11" xfId="0" applyNumberFormat="1" applyFill="1" applyBorder="1"/>
    <xf numFmtId="3" fontId="0" fillId="0" borderId="12" xfId="0" applyNumberFormat="1" applyFill="1" applyBorder="1"/>
    <xf numFmtId="165" fontId="0" fillId="0" borderId="12" xfId="2" applyNumberFormat="1" applyFont="1" applyBorder="1"/>
    <xf numFmtId="167" fontId="0" fillId="0" borderId="10" xfId="0" applyNumberFormat="1" applyBorder="1"/>
    <xf numFmtId="0" fontId="5" fillId="6" borderId="42" xfId="0" applyFont="1" applyFill="1" applyBorder="1" applyAlignment="1">
      <alignment horizontal="center" vertical="center"/>
    </xf>
    <xf numFmtId="0" fontId="40" fillId="9" borderId="2" xfId="3" applyNumberFormat="1" applyFont="1" applyFill="1" applyBorder="1" applyAlignment="1" applyProtection="1">
      <alignment horizontal="center" vertical="center"/>
      <protection locked="0"/>
    </xf>
    <xf numFmtId="0" fontId="39" fillId="23" borderId="0" xfId="0" applyFont="1" applyFill="1" applyBorder="1"/>
    <xf numFmtId="0" fontId="19" fillId="3" borderId="0" xfId="0" applyFont="1" applyFill="1" applyAlignment="1">
      <alignment horizontal="left"/>
    </xf>
    <xf numFmtId="3" fontId="18" fillId="3" borderId="0" xfId="0" applyNumberFormat="1" applyFont="1" applyFill="1" applyAlignment="1">
      <alignment horizontal="left"/>
    </xf>
    <xf numFmtId="165" fontId="2" fillId="3" borderId="0" xfId="2" applyNumberFormat="1" applyFont="1" applyFill="1" applyAlignment="1">
      <alignment horizontal="left"/>
    </xf>
    <xf numFmtId="0" fontId="42" fillId="0" borderId="0" xfId="0" applyFont="1"/>
    <xf numFmtId="0" fontId="44" fillId="0" borderId="0" xfId="0" applyFont="1" applyFill="1" applyBorder="1"/>
    <xf numFmtId="0" fontId="45" fillId="0" borderId="0" xfId="0" applyFont="1" applyFill="1" applyBorder="1"/>
    <xf numFmtId="0" fontId="45" fillId="0" borderId="0" xfId="0" applyFont="1" applyFill="1"/>
    <xf numFmtId="0" fontId="45" fillId="0" borderId="0" xfId="0" applyFont="1" applyFill="1" applyBorder="1" applyAlignment="1">
      <alignment horizontal="left" vertical="center" wrapText="1"/>
    </xf>
    <xf numFmtId="0" fontId="47" fillId="0" borderId="0" xfId="0" applyFont="1" applyFill="1" applyAlignment="1">
      <alignment vertical="center" wrapText="1"/>
    </xf>
    <xf numFmtId="0" fontId="47" fillId="0" borderId="0" xfId="0" applyFont="1" applyFill="1"/>
    <xf numFmtId="0" fontId="45" fillId="0" borderId="0" xfId="0" applyFont="1" applyFill="1" applyAlignment="1">
      <alignment vertical="center" wrapText="1"/>
    </xf>
    <xf numFmtId="0" fontId="48" fillId="0" borderId="0" xfId="0" applyFont="1" applyFill="1"/>
    <xf numFmtId="0" fontId="49" fillId="0" borderId="0" xfId="0" applyFont="1" applyFill="1" applyAlignment="1">
      <alignment horizontal="justify" vertical="center"/>
    </xf>
    <xf numFmtId="0" fontId="50" fillId="0" borderId="0" xfId="0" applyFont="1" applyFill="1"/>
    <xf numFmtId="0" fontId="0" fillId="0" borderId="52" xfId="0" applyBorder="1"/>
    <xf numFmtId="0" fontId="0" fillId="0" borderId="53" xfId="0" applyBorder="1"/>
    <xf numFmtId="0" fontId="0" fillId="20" borderId="0" xfId="0" applyFill="1"/>
    <xf numFmtId="0" fontId="0" fillId="0" borderId="55" xfId="0" applyBorder="1"/>
    <xf numFmtId="0" fontId="0" fillId="0" borderId="56" xfId="0" applyBorder="1"/>
    <xf numFmtId="0" fontId="52" fillId="0" borderId="0" xfId="0" applyFont="1" applyAlignment="1">
      <alignment horizontal="center"/>
    </xf>
    <xf numFmtId="0" fontId="52" fillId="0" borderId="56" xfId="0" applyFont="1" applyBorder="1" applyAlignment="1">
      <alignment horizontal="center"/>
    </xf>
    <xf numFmtId="0" fontId="52" fillId="0" borderId="55" xfId="0" applyFont="1" applyBorder="1" applyAlignment="1">
      <alignment horizontal="center"/>
    </xf>
    <xf numFmtId="0" fontId="53" fillId="0" borderId="55" xfId="0" applyFont="1" applyBorder="1" applyAlignment="1">
      <alignment horizontal="center"/>
    </xf>
    <xf numFmtId="0" fontId="53" fillId="0" borderId="0" xfId="0" applyFont="1" applyAlignment="1">
      <alignment horizontal="center"/>
    </xf>
    <xf numFmtId="0" fontId="53" fillId="0" borderId="56" xfId="0" applyFont="1" applyBorder="1" applyAlignment="1">
      <alignment horizontal="center"/>
    </xf>
    <xf numFmtId="0" fontId="54" fillId="0" borderId="55" xfId="0" applyFont="1" applyBorder="1" applyAlignment="1">
      <alignment vertical="center"/>
    </xf>
    <xf numFmtId="0" fontId="57" fillId="0" borderId="55" xfId="4" applyFont="1" applyBorder="1" applyAlignment="1" applyProtection="1">
      <alignment vertical="center"/>
    </xf>
    <xf numFmtId="0" fontId="58" fillId="0" borderId="55" xfId="0" applyFont="1" applyBorder="1" applyAlignment="1">
      <alignment vertical="center"/>
    </xf>
    <xf numFmtId="0" fontId="51" fillId="0" borderId="55" xfId="4" applyBorder="1" applyAlignment="1" applyProtection="1">
      <alignment vertical="center"/>
    </xf>
    <xf numFmtId="0" fontId="59" fillId="0" borderId="55" xfId="4" applyFont="1" applyBorder="1" applyAlignment="1" applyProtection="1">
      <alignment vertical="center"/>
    </xf>
    <xf numFmtId="0" fontId="59" fillId="0" borderId="0" xfId="0" applyFont="1"/>
    <xf numFmtId="0" fontId="59" fillId="0" borderId="55" xfId="0" applyFont="1" applyBorder="1" applyAlignment="1">
      <alignment vertical="center"/>
    </xf>
    <xf numFmtId="0" fontId="0" fillId="0" borderId="57" xfId="0" applyBorder="1"/>
    <xf numFmtId="0" fontId="0" fillId="0" borderId="58" xfId="0" applyBorder="1"/>
    <xf numFmtId="0" fontId="0" fillId="0" borderId="59" xfId="0" applyBorder="1"/>
    <xf numFmtId="3" fontId="60" fillId="2" borderId="40" xfId="3" applyNumberFormat="1" applyFont="1" applyFill="1" applyBorder="1" applyAlignment="1">
      <alignment horizontal="right" indent="1"/>
    </xf>
    <xf numFmtId="3" fontId="61" fillId="0" borderId="3" xfId="0" applyNumberFormat="1" applyFont="1" applyBorder="1" applyAlignment="1" applyProtection="1">
      <alignment horizontal="right" indent="1"/>
      <protection locked="0"/>
    </xf>
    <xf numFmtId="3" fontId="60" fillId="2" borderId="3" xfId="3" applyNumberFormat="1" applyFont="1" applyFill="1" applyBorder="1" applyAlignment="1">
      <alignment horizontal="right" indent="1"/>
    </xf>
    <xf numFmtId="3" fontId="60" fillId="2" borderId="37" xfId="3" applyNumberFormat="1" applyFont="1" applyFill="1" applyBorder="1" applyAlignment="1">
      <alignment horizontal="right" vertical="center" indent="1"/>
    </xf>
    <xf numFmtId="0" fontId="60" fillId="0" borderId="32" xfId="3" applyFont="1" applyBorder="1" applyAlignment="1">
      <alignment horizontal="right" vertical="center" indent="1"/>
    </xf>
    <xf numFmtId="0" fontId="28" fillId="0" borderId="32" xfId="3" applyFont="1" applyBorder="1" applyAlignment="1">
      <alignment horizontal="right" vertical="center" indent="1"/>
    </xf>
    <xf numFmtId="3" fontId="28" fillId="2" borderId="40" xfId="3" applyNumberFormat="1" applyFont="1" applyFill="1" applyBorder="1" applyAlignment="1">
      <alignment horizontal="right" indent="1"/>
    </xf>
    <xf numFmtId="3" fontId="62" fillId="0" borderId="3" xfId="0" applyNumberFormat="1" applyFont="1" applyBorder="1" applyAlignment="1" applyProtection="1">
      <alignment horizontal="right" indent="1"/>
      <protection locked="0"/>
    </xf>
    <xf numFmtId="3" fontId="28" fillId="2" borderId="3" xfId="3" applyNumberFormat="1" applyFont="1" applyFill="1" applyBorder="1" applyAlignment="1">
      <alignment horizontal="right" indent="1"/>
    </xf>
    <xf numFmtId="3" fontId="28" fillId="2" borderId="37" xfId="3" applyNumberFormat="1" applyFont="1" applyFill="1" applyBorder="1" applyAlignment="1">
      <alignment horizontal="right" vertical="center" indent="1"/>
    </xf>
    <xf numFmtId="0" fontId="39" fillId="23" borderId="17" xfId="0" applyFont="1" applyFill="1" applyBorder="1" applyAlignment="1">
      <alignment horizontal="center" vertical="center"/>
    </xf>
    <xf numFmtId="0" fontId="39" fillId="23" borderId="60" xfId="0" applyFont="1" applyFill="1" applyBorder="1" applyAlignment="1">
      <alignment horizontal="center" vertical="center"/>
    </xf>
    <xf numFmtId="0" fontId="39" fillId="23" borderId="61" xfId="0" applyFont="1" applyFill="1" applyBorder="1" applyAlignment="1">
      <alignment horizontal="center" vertical="center"/>
    </xf>
    <xf numFmtId="3" fontId="33" fillId="21" borderId="62" xfId="0" applyNumberFormat="1" applyFont="1" applyFill="1" applyBorder="1"/>
    <xf numFmtId="3" fontId="33" fillId="21" borderId="63" xfId="0" applyNumberFormat="1" applyFont="1" applyFill="1" applyBorder="1"/>
    <xf numFmtId="3" fontId="17" fillId="22" borderId="64" xfId="0" applyNumberFormat="1" applyFont="1" applyFill="1" applyBorder="1"/>
    <xf numFmtId="3" fontId="17" fillId="22" borderId="65" xfId="0" applyNumberFormat="1" applyFont="1" applyFill="1" applyBorder="1"/>
    <xf numFmtId="167" fontId="34" fillId="21" borderId="66" xfId="0" applyNumberFormat="1" applyFont="1" applyFill="1" applyBorder="1"/>
    <xf numFmtId="167" fontId="34" fillId="21" borderId="67" xfId="0" applyNumberFormat="1" applyFont="1" applyFill="1" applyBorder="1"/>
    <xf numFmtId="2" fontId="34" fillId="21" borderId="67" xfId="0" applyNumberFormat="1" applyFont="1" applyFill="1" applyBorder="1"/>
    <xf numFmtId="2" fontId="34" fillId="21" borderId="68" xfId="0" applyNumberFormat="1" applyFont="1" applyFill="1" applyBorder="1"/>
    <xf numFmtId="0" fontId="6" fillId="0" borderId="33" xfId="3" applyFont="1" applyBorder="1" applyAlignment="1">
      <alignment horizontal="center" vertical="center"/>
    </xf>
    <xf numFmtId="164" fontId="6" fillId="2" borderId="69" xfId="3" applyNumberFormat="1" applyFont="1" applyFill="1" applyBorder="1" applyAlignment="1">
      <alignment horizontal="center"/>
    </xf>
    <xf numFmtId="164" fontId="7" fillId="0" borderId="70" xfId="3" applyNumberFormat="1" applyFont="1" applyBorder="1" applyAlignment="1">
      <alignment horizontal="center"/>
    </xf>
    <xf numFmtId="164" fontId="6" fillId="2" borderId="70" xfId="3" applyNumberFormat="1" applyFont="1" applyFill="1" applyBorder="1" applyAlignment="1">
      <alignment horizontal="center"/>
    </xf>
    <xf numFmtId="164" fontId="6" fillId="2" borderId="71" xfId="3" applyNumberFormat="1" applyFont="1" applyFill="1" applyBorder="1" applyAlignment="1">
      <alignment horizontal="center"/>
    </xf>
    <xf numFmtId="0" fontId="60" fillId="0" borderId="31" xfId="3" applyFont="1" applyBorder="1" applyAlignment="1">
      <alignment horizontal="right" vertical="center" indent="1"/>
    </xf>
    <xf numFmtId="165" fontId="60" fillId="2" borderId="72" xfId="2" applyNumberFormat="1" applyFont="1" applyFill="1" applyBorder="1" applyAlignment="1">
      <alignment horizontal="right" indent="1"/>
    </xf>
    <xf numFmtId="165" fontId="61" fillId="0" borderId="4" xfId="2" applyNumberFormat="1" applyFont="1" applyBorder="1" applyAlignment="1" applyProtection="1">
      <alignment horizontal="right" indent="1"/>
      <protection locked="0"/>
    </xf>
    <xf numFmtId="165" fontId="60" fillId="2" borderId="4" xfId="2" applyNumberFormat="1" applyFont="1" applyFill="1" applyBorder="1" applyAlignment="1">
      <alignment horizontal="right" indent="1"/>
    </xf>
    <xf numFmtId="165" fontId="60" fillId="2" borderId="73" xfId="2" applyNumberFormat="1" applyFont="1" applyFill="1" applyBorder="1" applyAlignment="1">
      <alignment horizontal="right" vertical="center" indent="1"/>
    </xf>
    <xf numFmtId="0" fontId="60" fillId="0" borderId="74" xfId="3" applyFont="1" applyBorder="1" applyAlignment="1">
      <alignment horizontal="center" vertical="center"/>
    </xf>
    <xf numFmtId="0" fontId="60" fillId="0" borderId="34" xfId="3" applyFont="1" applyBorder="1" applyAlignment="1">
      <alignment horizontal="center" vertical="center"/>
    </xf>
    <xf numFmtId="3" fontId="60" fillId="2" borderId="75" xfId="3" applyNumberFormat="1" applyFont="1" applyFill="1" applyBorder="1" applyAlignment="1">
      <alignment horizontal="right" indent="1"/>
    </xf>
    <xf numFmtId="164" fontId="60" fillId="2" borderId="76" xfId="3" applyNumberFormat="1" applyFont="1" applyFill="1" applyBorder="1" applyAlignment="1">
      <alignment horizontal="center"/>
    </xf>
    <xf numFmtId="3" fontId="61" fillId="0" borderId="77" xfId="0" applyNumberFormat="1" applyFont="1" applyBorder="1" applyAlignment="1" applyProtection="1">
      <alignment horizontal="right" indent="1"/>
      <protection locked="0"/>
    </xf>
    <xf numFmtId="164" fontId="61" fillId="0" borderId="78" xfId="3" applyNumberFormat="1" applyFont="1" applyBorder="1" applyAlignment="1">
      <alignment horizontal="center"/>
    </xf>
    <xf numFmtId="3" fontId="60" fillId="2" borderId="77" xfId="3" applyNumberFormat="1" applyFont="1" applyFill="1" applyBorder="1" applyAlignment="1">
      <alignment horizontal="right" indent="1"/>
    </xf>
    <xf numFmtId="164" fontId="60" fillId="2" borderId="78" xfId="3" applyNumberFormat="1" applyFont="1" applyFill="1" applyBorder="1" applyAlignment="1">
      <alignment horizontal="center"/>
    </xf>
    <xf numFmtId="3" fontId="60" fillId="2" borderId="36" xfId="3" applyNumberFormat="1" applyFont="1" applyFill="1" applyBorder="1" applyAlignment="1">
      <alignment horizontal="right" vertical="center" indent="1"/>
    </xf>
    <xf numFmtId="164" fontId="60" fillId="2" borderId="48" xfId="3" applyNumberFormat="1" applyFont="1" applyFill="1" applyBorder="1" applyAlignment="1">
      <alignment horizontal="center"/>
    </xf>
    <xf numFmtId="10" fontId="0" fillId="18" borderId="2" xfId="2" applyNumberFormat="1" applyFont="1" applyFill="1" applyBorder="1"/>
    <xf numFmtId="10" fontId="0" fillId="19" borderId="2" xfId="2" applyNumberFormat="1" applyFont="1" applyFill="1" applyBorder="1"/>
    <xf numFmtId="0" fontId="45" fillId="0" borderId="0" xfId="0" applyFont="1" applyFill="1" applyBorder="1" applyAlignment="1">
      <alignment horizontal="left" vertical="center" wrapText="1"/>
    </xf>
    <xf numFmtId="49" fontId="6" fillId="0" borderId="30" xfId="0" applyNumberFormat="1" applyFont="1" applyBorder="1" applyAlignment="1">
      <alignment horizontal="center" vertical="center"/>
    </xf>
    <xf numFmtId="0" fontId="7" fillId="0" borderId="31" xfId="0" applyFont="1" applyBorder="1" applyAlignment="1">
      <alignment horizontal="center"/>
    </xf>
    <xf numFmtId="0" fontId="6" fillId="0" borderId="39" xfId="3" applyFont="1" applyBorder="1" applyAlignment="1">
      <alignment horizontal="center" vertical="center" textRotation="90"/>
    </xf>
    <xf numFmtId="0" fontId="6" fillId="0" borderId="35" xfId="0" applyFont="1" applyBorder="1" applyAlignment="1">
      <alignment horizontal="center" vertical="center" textRotation="90"/>
    </xf>
    <xf numFmtId="0" fontId="6" fillId="0" borderId="36" xfId="0" applyFont="1" applyBorder="1" applyAlignment="1">
      <alignment horizontal="center" vertical="center" textRotation="90"/>
    </xf>
    <xf numFmtId="3" fontId="26" fillId="0" borderId="1" xfId="0" applyNumberFormat="1" applyFont="1" applyBorder="1" applyAlignment="1">
      <alignment horizontal="center" vertical="center"/>
    </xf>
    <xf numFmtId="3" fontId="26" fillId="0" borderId="3" xfId="0" applyNumberFormat="1" applyFont="1" applyBorder="1" applyAlignment="1">
      <alignment horizontal="center" vertical="center"/>
    </xf>
    <xf numFmtId="3" fontId="26" fillId="0" borderId="29" xfId="0" applyNumberFormat="1" applyFont="1" applyBorder="1" applyAlignment="1">
      <alignment horizontal="center" vertical="center"/>
    </xf>
    <xf numFmtId="3" fontId="27" fillId="0" borderId="1" xfId="0" applyNumberFormat="1" applyFont="1" applyBorder="1" applyAlignment="1">
      <alignment horizontal="center" vertical="center"/>
    </xf>
    <xf numFmtId="3" fontId="27" fillId="0" borderId="3" xfId="0" applyNumberFormat="1" applyFont="1" applyBorder="1" applyAlignment="1">
      <alignment horizontal="center" vertical="center"/>
    </xf>
    <xf numFmtId="3" fontId="27" fillId="0" borderId="29" xfId="0" applyNumberFormat="1" applyFont="1" applyBorder="1" applyAlignment="1">
      <alignment horizontal="center" vertical="center"/>
    </xf>
    <xf numFmtId="0" fontId="39" fillId="9" borderId="0" xfId="0" applyFont="1" applyFill="1" applyAlignment="1">
      <alignment horizontal="center" vertical="center"/>
    </xf>
    <xf numFmtId="165" fontId="43" fillId="0" borderId="14" xfId="2" applyNumberFormat="1" applyFont="1" applyBorder="1" applyAlignment="1">
      <alignment horizontal="center"/>
    </xf>
    <xf numFmtId="165" fontId="43" fillId="0" borderId="0" xfId="2" applyNumberFormat="1" applyFont="1" applyAlignment="1">
      <alignment horizontal="center"/>
    </xf>
    <xf numFmtId="0" fontId="6" fillId="15" borderId="19" xfId="0" applyFont="1" applyFill="1" applyBorder="1" applyAlignment="1">
      <alignment horizontal="center" vertical="center" wrapText="1"/>
    </xf>
    <xf numFmtId="0" fontId="6" fillId="15" borderId="22" xfId="0" applyFont="1" applyFill="1" applyBorder="1" applyAlignment="1">
      <alignment horizontal="center" vertical="center" wrapText="1"/>
    </xf>
    <xf numFmtId="0" fontId="6" fillId="15" borderId="20" xfId="0" applyFont="1" applyFill="1" applyBorder="1" applyAlignment="1">
      <alignment horizontal="center" vertical="center" wrapText="1"/>
    </xf>
    <xf numFmtId="0" fontId="6" fillId="15" borderId="21" xfId="0" applyFont="1" applyFill="1" applyBorder="1" applyAlignment="1">
      <alignment horizontal="center" vertical="center" wrapText="1"/>
    </xf>
    <xf numFmtId="0" fontId="39" fillId="9" borderId="2" xfId="0" applyFont="1" applyFill="1" applyBorder="1" applyAlignment="1">
      <alignment horizontal="center" vertical="center"/>
    </xf>
    <xf numFmtId="0" fontId="41" fillId="9" borderId="2" xfId="0" applyFont="1" applyFill="1" applyBorder="1" applyAlignment="1">
      <alignment horizontal="center" vertical="center"/>
    </xf>
    <xf numFmtId="0" fontId="40" fillId="9" borderId="2" xfId="0" quotePrefix="1" applyFont="1" applyFill="1" applyBorder="1" applyAlignment="1">
      <alignment horizontal="center" vertical="center" wrapText="1"/>
    </xf>
    <xf numFmtId="0" fontId="40" fillId="9" borderId="1" xfId="0" quotePrefix="1" applyFont="1" applyFill="1" applyBorder="1" applyAlignment="1">
      <alignment horizontal="center" vertical="center" wrapText="1"/>
    </xf>
    <xf numFmtId="17" fontId="40" fillId="9" borderId="49" xfId="0" applyNumberFormat="1" applyFont="1" applyFill="1" applyBorder="1" applyAlignment="1">
      <alignment horizontal="center" vertical="center"/>
    </xf>
    <xf numFmtId="17" fontId="40" fillId="9" borderId="50" xfId="0" applyNumberFormat="1" applyFont="1" applyFill="1" applyBorder="1" applyAlignment="1">
      <alignment horizontal="center" vertical="center"/>
    </xf>
    <xf numFmtId="17" fontId="40" fillId="9" borderId="51" xfId="0" applyNumberFormat="1" applyFont="1" applyFill="1" applyBorder="1" applyAlignment="1">
      <alignment horizontal="center" vertical="center"/>
    </xf>
    <xf numFmtId="0" fontId="52" fillId="0" borderId="0" xfId="0" applyFont="1" applyAlignment="1">
      <alignment horizontal="center"/>
    </xf>
    <xf numFmtId="0" fontId="52" fillId="0" borderId="56" xfId="0" applyFont="1" applyBorder="1" applyAlignment="1">
      <alignment horizontal="center"/>
    </xf>
    <xf numFmtId="0" fontId="52" fillId="0" borderId="55" xfId="0" applyFont="1" applyBorder="1" applyAlignment="1">
      <alignment horizontal="center"/>
    </xf>
    <xf numFmtId="0" fontId="52" fillId="0" borderId="0" xfId="0" applyFont="1" applyBorder="1" applyAlignment="1">
      <alignment horizontal="center"/>
    </xf>
    <xf numFmtId="0" fontId="4" fillId="0" borderId="55" xfId="0" applyFont="1" applyBorder="1"/>
    <xf numFmtId="17" fontId="63" fillId="0" borderId="54" xfId="0" quotePrefix="1" applyNumberFormat="1" applyFont="1" applyBorder="1" applyAlignment="1">
      <alignment horizontal="right"/>
    </xf>
  </cellXfs>
  <cellStyles count="5">
    <cellStyle name="Lien hypertexte" xfId="4" builtinId="8"/>
    <cellStyle name="Milliers" xfId="1" builtinId="3"/>
    <cellStyle name="Normal" xfId="0" builtinId="0"/>
    <cellStyle name="Normal_QUE_94_E" xfId="3" xr:uid="{C504893F-9A09-45D1-9527-FC33DF6F3CFB}"/>
    <cellStyle name="Pourcentage"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6CC"/>
      <color rgb="FF009999"/>
      <color rgb="FFCC0066"/>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image" Target="../media/image4.jpg"/><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9732892647678299"/>
          <c:y val="0.17614274999105328"/>
          <c:w val="0.52632954214056571"/>
          <c:h val="0.74143800224799683"/>
        </c:manualLayout>
      </c:layout>
      <c:doughnutChart>
        <c:varyColors val="1"/>
        <c:ser>
          <c:idx val="0"/>
          <c:order val="0"/>
          <c:tx>
            <c:v>Tranches âge</c:v>
          </c:tx>
          <c:dPt>
            <c:idx val="0"/>
            <c:bubble3D val="0"/>
            <c:spPr>
              <a:solidFill>
                <a:schemeClr val="accent4">
                  <a:shade val="50000"/>
                </a:schemeClr>
              </a:solidFill>
              <a:ln w="19050">
                <a:solidFill>
                  <a:schemeClr val="lt1"/>
                </a:solidFill>
              </a:ln>
              <a:effectLst/>
            </c:spPr>
            <c:extLst>
              <c:ext xmlns:c16="http://schemas.microsoft.com/office/drawing/2014/chart" uri="{C3380CC4-5D6E-409C-BE32-E72D297353CC}">
                <c16:uniqueId val="{00000001-F634-4F65-BB2F-FB7E92FE5B76}"/>
              </c:ext>
            </c:extLst>
          </c:dPt>
          <c:dPt>
            <c:idx val="1"/>
            <c:bubble3D val="0"/>
            <c:spPr>
              <a:solidFill>
                <a:schemeClr val="accent4">
                  <a:shade val="70000"/>
                </a:schemeClr>
              </a:solidFill>
              <a:ln w="19050">
                <a:solidFill>
                  <a:schemeClr val="lt1"/>
                </a:solidFill>
              </a:ln>
              <a:effectLst/>
            </c:spPr>
            <c:extLst>
              <c:ext xmlns:c16="http://schemas.microsoft.com/office/drawing/2014/chart" uri="{C3380CC4-5D6E-409C-BE32-E72D297353CC}">
                <c16:uniqueId val="{00000003-F634-4F65-BB2F-FB7E92FE5B76}"/>
              </c:ext>
            </c:extLst>
          </c:dPt>
          <c:dPt>
            <c:idx val="2"/>
            <c:bubble3D val="0"/>
            <c:spPr>
              <a:solidFill>
                <a:schemeClr val="accent4">
                  <a:shade val="90000"/>
                </a:schemeClr>
              </a:solidFill>
              <a:ln w="19050">
                <a:solidFill>
                  <a:schemeClr val="lt1"/>
                </a:solidFill>
              </a:ln>
              <a:effectLst/>
            </c:spPr>
            <c:extLst>
              <c:ext xmlns:c16="http://schemas.microsoft.com/office/drawing/2014/chart" uri="{C3380CC4-5D6E-409C-BE32-E72D297353CC}">
                <c16:uniqueId val="{00000005-F634-4F65-BB2F-FB7E92FE5B76}"/>
              </c:ext>
            </c:extLst>
          </c:dPt>
          <c:dPt>
            <c:idx val="3"/>
            <c:bubble3D val="0"/>
            <c:spPr>
              <a:solidFill>
                <a:schemeClr val="accent4">
                  <a:tint val="90000"/>
                </a:schemeClr>
              </a:solidFill>
              <a:ln w="19050">
                <a:solidFill>
                  <a:schemeClr val="lt1"/>
                </a:solidFill>
              </a:ln>
              <a:effectLst/>
            </c:spPr>
            <c:extLst>
              <c:ext xmlns:c16="http://schemas.microsoft.com/office/drawing/2014/chart" uri="{C3380CC4-5D6E-409C-BE32-E72D297353CC}">
                <c16:uniqueId val="{00000007-F634-4F65-BB2F-FB7E92FE5B76}"/>
              </c:ext>
            </c:extLst>
          </c:dPt>
          <c:dPt>
            <c:idx val="4"/>
            <c:bubble3D val="0"/>
            <c:spPr>
              <a:solidFill>
                <a:schemeClr val="accent4">
                  <a:tint val="70000"/>
                </a:schemeClr>
              </a:solidFill>
              <a:ln w="19050">
                <a:solidFill>
                  <a:schemeClr val="lt1"/>
                </a:solidFill>
              </a:ln>
              <a:effectLst/>
            </c:spPr>
            <c:extLst>
              <c:ext xmlns:c16="http://schemas.microsoft.com/office/drawing/2014/chart" uri="{C3380CC4-5D6E-409C-BE32-E72D297353CC}">
                <c16:uniqueId val="{00000009-F634-4F65-BB2F-FB7E92FE5B76}"/>
              </c:ext>
            </c:extLst>
          </c:dPt>
          <c:dPt>
            <c:idx val="5"/>
            <c:bubble3D val="0"/>
            <c:spPr>
              <a:solidFill>
                <a:schemeClr val="accent4">
                  <a:tint val="50000"/>
                </a:schemeClr>
              </a:solidFill>
              <a:ln w="19050">
                <a:solidFill>
                  <a:schemeClr val="lt1"/>
                </a:solidFill>
              </a:ln>
              <a:effectLst/>
            </c:spPr>
            <c:extLst>
              <c:ext xmlns:c16="http://schemas.microsoft.com/office/drawing/2014/chart" uri="{C3380CC4-5D6E-409C-BE32-E72D297353CC}">
                <c16:uniqueId val="{0000000C-F634-4F65-BB2F-FB7E92FE5B76}"/>
              </c:ext>
            </c:extLst>
          </c:dPt>
          <c:dLbls>
            <c:dLbl>
              <c:idx val="0"/>
              <c:layout>
                <c:manualLayout>
                  <c:x val="1.020158273415616E-2"/>
                  <c:y val="1.867348574997257E-2"/>
                </c:manualLayout>
              </c:layout>
              <c:numFmt formatCode="0.0%" sourceLinked="0"/>
              <c:spPr>
                <a:solidFill>
                  <a:schemeClr val="tx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F634-4F65-BB2F-FB7E92FE5B76}"/>
                </c:ext>
              </c:extLst>
            </c:dLbl>
            <c:dLbl>
              <c:idx val="1"/>
              <c:layout>
                <c:manualLayout>
                  <c:x val="2.0895741325747456E-2"/>
                  <c:y val="-5.7003485496790358E-3"/>
                </c:manualLayout>
              </c:layout>
              <c:numFmt formatCode="0.0%" sourceLinked="0"/>
              <c:spPr>
                <a:solidFill>
                  <a:schemeClr val="tx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634-4F65-BB2F-FB7E92FE5B76}"/>
                </c:ext>
              </c:extLst>
            </c:dLbl>
            <c:dLbl>
              <c:idx val="2"/>
              <c:layout>
                <c:manualLayout>
                  <c:x val="-0.14182052592953628"/>
                  <c:y val="5.7306293304976746E-2"/>
                </c:manualLayout>
              </c:layout>
              <c:numFmt formatCode="0.0%" sourceLinked="0"/>
              <c:spPr>
                <a:solidFill>
                  <a:schemeClr val="tx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F634-4F65-BB2F-FB7E92FE5B76}"/>
                </c:ext>
              </c:extLst>
            </c:dLbl>
            <c:dLbl>
              <c:idx val="3"/>
              <c:layout>
                <c:manualLayout>
                  <c:x val="-0.20850477522645"/>
                  <c:y val="-8.4871593623144337E-2"/>
                </c:manualLayout>
              </c:layout>
              <c:numFmt formatCode="0.0%" sourceLinked="0"/>
              <c:spPr>
                <a:solidFill>
                  <a:schemeClr val="tx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F634-4F65-BB2F-FB7E92FE5B76}"/>
                </c:ext>
              </c:extLst>
            </c:dLbl>
            <c:dLbl>
              <c:idx val="4"/>
              <c:layout>
                <c:manualLayout>
                  <c:x val="-9.4786343610583454E-2"/>
                  <c:y val="-0.12502890514891427"/>
                </c:manualLayout>
              </c:layout>
              <c:numFmt formatCode="0.0%" sourceLinked="0"/>
              <c:spPr>
                <a:solidFill>
                  <a:schemeClr val="tx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F634-4F65-BB2F-FB7E92FE5B76}"/>
                </c:ext>
              </c:extLst>
            </c:dLbl>
            <c:dLbl>
              <c:idx val="5"/>
              <c:layout>
                <c:manualLayout>
                  <c:x val="-3.8584213844829081E-2"/>
                  <c:y val="-0.18439915267826248"/>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fld id="{636E042D-6DC2-46CF-BEB2-2C9D99BDAAD9}" type="CATEGORYNAME">
                      <a:rPr lang="en-US"/>
                      <a:pPr>
                        <a:defRPr>
                          <a:solidFill>
                            <a:schemeClr val="bg1"/>
                          </a:solidFill>
                        </a:defRPr>
                      </a:pPr>
                      <a:t>[NOM DE CATÉGORIE]</a:t>
                    </a:fld>
                    <a:r>
                      <a:rPr lang="en-US" baseline="0"/>
                      <a:t>
9,4%</a:t>
                    </a:r>
                  </a:p>
                </c:rich>
              </c:tx>
              <c:numFmt formatCode="0.0%" sourceLinked="0"/>
              <c:spPr>
                <a:solidFill>
                  <a:schemeClr val="tx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C-F634-4F65-BB2F-FB7E92FE5B7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'Tableaux 1&amp;6 grah 4_5&amp;6'!$B$18:$B$23</c:f>
              <c:strCache>
                <c:ptCount val="6"/>
                <c:pt idx="0">
                  <c:v>Actifs</c:v>
                </c:pt>
                <c:pt idx="1">
                  <c:v>Retraités</c:v>
                </c:pt>
                <c:pt idx="2">
                  <c:v>Invalides</c:v>
                </c:pt>
                <c:pt idx="3">
                  <c:v>Collaborateurs d'exploitation</c:v>
                </c:pt>
                <c:pt idx="4">
                  <c:v>Enfants</c:v>
                </c:pt>
                <c:pt idx="5">
                  <c:v>Autres personnes couvertes</c:v>
                </c:pt>
              </c:strCache>
            </c:strRef>
          </c:cat>
          <c:val>
            <c:numRef>
              <c:f>'Tableaux 1&amp;6 grah 4_5&amp;6'!$D$18:$D$23</c:f>
              <c:numCache>
                <c:formatCode>0.0%</c:formatCode>
                <c:ptCount val="6"/>
                <c:pt idx="0">
                  <c:v>0.30045784713098378</c:v>
                </c:pt>
                <c:pt idx="1">
                  <c:v>0.48878663643563297</c:v>
                </c:pt>
                <c:pt idx="2">
                  <c:v>4.7426187600262378E-3</c:v>
                </c:pt>
                <c:pt idx="3">
                  <c:v>2.1931014908643114E-2</c:v>
                </c:pt>
                <c:pt idx="4">
                  <c:v>9.0367422159121011E-2</c:v>
                </c:pt>
                <c:pt idx="5">
                  <c:v>9.3714460605592922E-2</c:v>
                </c:pt>
              </c:numCache>
            </c:numRef>
          </c:val>
          <c:extLst>
            <c:ext xmlns:c16="http://schemas.microsoft.com/office/drawing/2014/chart" uri="{C3380CC4-5D6E-409C-BE32-E72D297353CC}">
              <c16:uniqueId val="{0000000A-F634-4F65-BB2F-FB7E92FE5B7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9732892647678299"/>
          <c:y val="0.17614274999105328"/>
          <c:w val="0.52632954214056571"/>
          <c:h val="0.74143800224799683"/>
        </c:manualLayout>
      </c:layout>
      <c:doughnutChart>
        <c:varyColors val="1"/>
        <c:ser>
          <c:idx val="0"/>
          <c:order val="0"/>
          <c:tx>
            <c:v>Tranches âge</c:v>
          </c:tx>
          <c:dPt>
            <c:idx val="0"/>
            <c:bubble3D val="0"/>
            <c:spPr>
              <a:solidFill>
                <a:schemeClr val="accent2">
                  <a:shade val="50000"/>
                </a:schemeClr>
              </a:solidFill>
              <a:ln w="19050">
                <a:solidFill>
                  <a:schemeClr val="lt1"/>
                </a:solidFill>
              </a:ln>
              <a:effectLst/>
            </c:spPr>
            <c:extLst>
              <c:ext xmlns:c16="http://schemas.microsoft.com/office/drawing/2014/chart" uri="{C3380CC4-5D6E-409C-BE32-E72D297353CC}">
                <c16:uniqueId val="{00000001-49B3-4E31-AD8E-D2CD7A743AB9}"/>
              </c:ext>
            </c:extLst>
          </c:dPt>
          <c:dPt>
            <c:idx val="1"/>
            <c:bubble3D val="0"/>
            <c:spPr>
              <a:solidFill>
                <a:schemeClr val="accent2">
                  <a:shade val="70000"/>
                </a:schemeClr>
              </a:solidFill>
              <a:ln w="19050">
                <a:solidFill>
                  <a:schemeClr val="lt1"/>
                </a:solidFill>
              </a:ln>
              <a:effectLst/>
            </c:spPr>
            <c:extLst>
              <c:ext xmlns:c16="http://schemas.microsoft.com/office/drawing/2014/chart" uri="{C3380CC4-5D6E-409C-BE32-E72D297353CC}">
                <c16:uniqueId val="{00000003-49B3-4E31-AD8E-D2CD7A743AB9}"/>
              </c:ext>
            </c:extLst>
          </c:dPt>
          <c:dPt>
            <c:idx val="2"/>
            <c:bubble3D val="0"/>
            <c:spPr>
              <a:solidFill>
                <a:schemeClr val="accent2">
                  <a:shade val="90000"/>
                </a:schemeClr>
              </a:solidFill>
              <a:ln w="19050">
                <a:solidFill>
                  <a:schemeClr val="lt1"/>
                </a:solidFill>
              </a:ln>
              <a:effectLst/>
            </c:spPr>
            <c:extLst>
              <c:ext xmlns:c16="http://schemas.microsoft.com/office/drawing/2014/chart" uri="{C3380CC4-5D6E-409C-BE32-E72D297353CC}">
                <c16:uniqueId val="{00000005-49B3-4E31-AD8E-D2CD7A743AB9}"/>
              </c:ext>
            </c:extLst>
          </c:dPt>
          <c:dPt>
            <c:idx val="3"/>
            <c:bubble3D val="0"/>
            <c:spPr>
              <a:solidFill>
                <a:schemeClr val="accent2">
                  <a:tint val="90000"/>
                </a:schemeClr>
              </a:solidFill>
              <a:ln w="19050">
                <a:solidFill>
                  <a:schemeClr val="lt1"/>
                </a:solidFill>
              </a:ln>
              <a:effectLst/>
            </c:spPr>
            <c:extLst>
              <c:ext xmlns:c16="http://schemas.microsoft.com/office/drawing/2014/chart" uri="{C3380CC4-5D6E-409C-BE32-E72D297353CC}">
                <c16:uniqueId val="{00000007-49B3-4E31-AD8E-D2CD7A743AB9}"/>
              </c:ext>
            </c:extLst>
          </c:dPt>
          <c:dPt>
            <c:idx val="4"/>
            <c:bubble3D val="0"/>
            <c:spPr>
              <a:solidFill>
                <a:schemeClr val="accent2">
                  <a:tint val="70000"/>
                </a:schemeClr>
              </a:solidFill>
              <a:ln w="19050">
                <a:solidFill>
                  <a:schemeClr val="lt1"/>
                </a:solidFill>
              </a:ln>
              <a:effectLst/>
            </c:spPr>
            <c:extLst>
              <c:ext xmlns:c16="http://schemas.microsoft.com/office/drawing/2014/chart" uri="{C3380CC4-5D6E-409C-BE32-E72D297353CC}">
                <c16:uniqueId val="{00000009-49B3-4E31-AD8E-D2CD7A743AB9}"/>
              </c:ext>
            </c:extLst>
          </c:dPt>
          <c:dPt>
            <c:idx val="5"/>
            <c:bubble3D val="0"/>
            <c:spPr>
              <a:solidFill>
                <a:schemeClr val="accent2">
                  <a:tint val="50000"/>
                </a:schemeClr>
              </a:solidFill>
              <a:ln w="19050">
                <a:solidFill>
                  <a:schemeClr val="lt1"/>
                </a:solidFill>
              </a:ln>
              <a:effectLst/>
            </c:spPr>
            <c:extLst>
              <c:ext xmlns:c16="http://schemas.microsoft.com/office/drawing/2014/chart" uri="{C3380CC4-5D6E-409C-BE32-E72D297353CC}">
                <c16:uniqueId val="{0000000B-49B3-4E31-AD8E-D2CD7A743AB9}"/>
              </c:ext>
            </c:extLst>
          </c:dPt>
          <c:dLbls>
            <c:dLbl>
              <c:idx val="0"/>
              <c:numFmt formatCode="0.0%" sourceLinked="0"/>
              <c:spPr>
                <a:solidFill>
                  <a:schemeClr val="tx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B3-4E31-AD8E-D2CD7A743AB9}"/>
                </c:ext>
              </c:extLst>
            </c:dLbl>
            <c:dLbl>
              <c:idx val="1"/>
              <c:layout>
                <c:manualLayout>
                  <c:x val="7.1856287425149698E-2"/>
                  <c:y val="3.0010718113612004E-2"/>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fld id="{F9C0313F-7440-4FE7-B7EA-86CEA510F183}" type="CATEGORYNAME">
                      <a:rPr lang="en-US"/>
                      <a:pPr>
                        <a:defRPr>
                          <a:solidFill>
                            <a:schemeClr val="bg1"/>
                          </a:solidFill>
                        </a:defRPr>
                      </a:pPr>
                      <a:t>[NOM DE CATÉGORIE]</a:t>
                    </a:fld>
                    <a:r>
                      <a:rPr lang="en-US" baseline="0"/>
                      <a:t>
48,1%</a:t>
                    </a:r>
                  </a:p>
                </c:rich>
              </c:tx>
              <c:numFmt formatCode="0.0%" sourceLinked="0"/>
              <c:spPr>
                <a:solidFill>
                  <a:schemeClr val="tx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49B3-4E31-AD8E-D2CD7A743AB9}"/>
                </c:ext>
              </c:extLst>
            </c:dLbl>
            <c:dLbl>
              <c:idx val="2"/>
              <c:layout>
                <c:manualLayout>
                  <c:x val="-0.15435795076513642"/>
                  <c:y val="-3.8585209003215437E-2"/>
                </c:manualLayout>
              </c:layout>
              <c:numFmt formatCode="0.0%" sourceLinked="0"/>
              <c:spPr>
                <a:solidFill>
                  <a:schemeClr val="tx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49B3-4E31-AD8E-D2CD7A743AB9}"/>
                </c:ext>
              </c:extLst>
            </c:dLbl>
            <c:dLbl>
              <c:idx val="3"/>
              <c:layout>
                <c:manualLayout>
                  <c:x val="-0.17298735861610112"/>
                  <c:y val="-0.19721329046087888"/>
                </c:manualLayout>
              </c:layout>
              <c:numFmt formatCode="0.0%" sourceLinked="0"/>
              <c:spPr>
                <a:solidFill>
                  <a:schemeClr val="tx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49B3-4E31-AD8E-D2CD7A743AB9}"/>
                </c:ext>
              </c:extLst>
            </c:dLbl>
            <c:dLbl>
              <c:idx val="4"/>
              <c:layout>
                <c:manualLayout>
                  <c:x val="-5.588822355289421E-2"/>
                  <c:y val="-0.17577706323687031"/>
                </c:manualLayout>
              </c:layout>
              <c:numFmt formatCode="0.0%" sourceLinked="0"/>
              <c:spPr>
                <a:solidFill>
                  <a:schemeClr val="tx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49B3-4E31-AD8E-D2CD7A743AB9}"/>
                </c:ext>
              </c:extLst>
            </c:dLbl>
            <c:dLbl>
              <c:idx val="5"/>
              <c:layout>
                <c:manualLayout>
                  <c:x val="7.1856287425149656E-2"/>
                  <c:y val="-0.18863879957127547"/>
                </c:manualLayout>
              </c:layout>
              <c:numFmt formatCode="0.0%" sourceLinked="0"/>
              <c:spPr>
                <a:solidFill>
                  <a:schemeClr val="tx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49B3-4E31-AD8E-D2CD7A743AB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'Tableaux 1&amp;6 grah 4_5&amp;6'!$B$18:$B$23</c:f>
              <c:strCache>
                <c:ptCount val="6"/>
                <c:pt idx="0">
                  <c:v>Actifs</c:v>
                </c:pt>
                <c:pt idx="1">
                  <c:v>Retraités</c:v>
                </c:pt>
                <c:pt idx="2">
                  <c:v>Invalides</c:v>
                </c:pt>
                <c:pt idx="3">
                  <c:v>Collaborateurs d'exploitation</c:v>
                </c:pt>
                <c:pt idx="4">
                  <c:v>Enfants</c:v>
                </c:pt>
                <c:pt idx="5">
                  <c:v>Autres personnes couvertes</c:v>
                </c:pt>
              </c:strCache>
            </c:strRef>
          </c:cat>
          <c:val>
            <c:numRef>
              <c:f>'Tableaux 1&amp;6 grah 4_5&amp;6'!$F$18:$F$23</c:f>
              <c:numCache>
                <c:formatCode>0.00%</c:formatCode>
                <c:ptCount val="6"/>
                <c:pt idx="0">
                  <c:v>0.37320819097166541</c:v>
                </c:pt>
                <c:pt idx="1">
                  <c:v>0.48030040690294401</c:v>
                </c:pt>
                <c:pt idx="2">
                  <c:v>4.8455064451215588E-3</c:v>
                </c:pt>
                <c:pt idx="3">
                  <c:v>1.3234538639470944E-2</c:v>
                </c:pt>
                <c:pt idx="4">
                  <c:v>8.4233711424178431E-2</c:v>
                </c:pt>
                <c:pt idx="5">
                  <c:v>4.4177645616619687E-2</c:v>
                </c:pt>
              </c:numCache>
            </c:numRef>
          </c:val>
          <c:extLst>
            <c:ext xmlns:c16="http://schemas.microsoft.com/office/drawing/2014/chart" uri="{C3380CC4-5D6E-409C-BE32-E72D297353CC}">
              <c16:uniqueId val="{0000000C-49B3-4E31-AD8E-D2CD7A743AB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1713279222433"/>
          <c:y val="0.11715675956609088"/>
          <c:w val="0.84977404962603087"/>
          <c:h val="0.77901672038990388"/>
        </c:manualLayout>
      </c:layout>
      <c:lineChart>
        <c:grouping val="standard"/>
        <c:varyColors val="0"/>
        <c:ser>
          <c:idx val="0"/>
          <c:order val="0"/>
          <c:tx>
            <c:strRef>
              <c:f>'Tableaux 1&amp;6 grah 4_5&amp;6'!$B$42</c:f>
              <c:strCache>
                <c:ptCount val="1"/>
                <c:pt idx="0">
                  <c:v>Actifs</c:v>
                </c:pt>
              </c:strCache>
            </c:strRef>
          </c:tx>
          <c:spPr>
            <a:ln w="28575" cap="rnd">
              <a:solidFill>
                <a:srgbClr val="7030A0"/>
              </a:solidFill>
              <a:round/>
            </a:ln>
            <a:effectLst/>
          </c:spPr>
          <c:marker>
            <c:symbol val="none"/>
          </c:marker>
          <c:dLbls>
            <c:dLbl>
              <c:idx val="0"/>
              <c:layout>
                <c:manualLayout>
                  <c:x val="9.7481732153665845E-3"/>
                  <c:y val="4.5172712919563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5DD-476A-8519-8E60ABF590E1}"/>
                </c:ext>
              </c:extLst>
            </c:dLbl>
            <c:dLbl>
              <c:idx val="1"/>
              <c:layout>
                <c:manualLayout>
                  <c:x val="1.1697807858439945E-2"/>
                  <c:y val="4.25154945125301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5DD-476A-8519-8E60ABF590E1}"/>
                </c:ext>
              </c:extLst>
            </c:dLbl>
            <c:dLbl>
              <c:idx val="2"/>
              <c:layout>
                <c:manualLayout>
                  <c:x val="1.3647442501513269E-2"/>
                  <c:y val="4.5172712919563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5DD-476A-8519-8E60ABF590E1}"/>
                </c:ext>
              </c:extLst>
            </c:dLbl>
            <c:dLbl>
              <c:idx val="3"/>
              <c:layout>
                <c:manualLayout>
                  <c:x val="-7.1485777769550308E-17"/>
                  <c:y val="2.12577472562650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5DD-476A-8519-8E60ABF590E1}"/>
                </c:ext>
              </c:extLst>
            </c:dLbl>
            <c:dLbl>
              <c:idx val="4"/>
              <c:layout>
                <c:manualLayout>
                  <c:x val="7.1485777769550308E-17"/>
                  <c:y val="2.9229402477364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5DD-476A-8519-8E60ABF590E1}"/>
                </c:ext>
              </c:extLst>
            </c:dLbl>
            <c:dLbl>
              <c:idx val="5"/>
              <c:layout>
                <c:manualLayout>
                  <c:x val="-1.4297155553910062E-16"/>
                  <c:y val="2.6572184070331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5DD-476A-8519-8E60ABF590E1}"/>
                </c:ext>
              </c:extLst>
            </c:dLbl>
            <c:dLbl>
              <c:idx val="6"/>
              <c:layout>
                <c:manualLayout>
                  <c:x val="-1.4297155553910062E-16"/>
                  <c:y val="4.51727129195631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5DD-476A-8519-8E60ABF590E1}"/>
                </c:ext>
              </c:extLst>
            </c:dLbl>
            <c:dLbl>
              <c:idx val="7"/>
              <c:layout>
                <c:manualLayout>
                  <c:x val="-1.3615271660584028E-2"/>
                  <c:y val="3.15777194517352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5DD-476A-8519-8E60ABF590E1}"/>
                </c:ext>
              </c:extLst>
            </c:dLbl>
            <c:dLbl>
              <c:idx val="8"/>
              <c:layout>
                <c:manualLayout>
                  <c:x val="-3.5093423575319839E-2"/>
                  <c:y val="4.78299313265964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5DD-476A-8519-8E60ABF590E1}"/>
                </c:ext>
              </c:extLst>
            </c:dLbl>
            <c:dLbl>
              <c:idx val="9"/>
              <c:layout>
                <c:manualLayout>
                  <c:x val="-3.3852972146159538E-2"/>
                  <c:y val="2.88596844373704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A5DD-476A-8519-8E60ABF590E1}"/>
                </c:ext>
              </c:extLst>
            </c:dLbl>
            <c:dLbl>
              <c:idx val="10"/>
              <c:layout>
                <c:manualLayout>
                  <c:x val="-4.3209584424012099E-2"/>
                  <c:y val="2.37438505919759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D3A-438D-97A1-1770C16DF7D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7030A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rnd" cmpd="sng" algn="ctr">
                      <a:solidFill>
                        <a:schemeClr val="tx1">
                          <a:lumMod val="35000"/>
                          <a:lumOff val="65000"/>
                        </a:schemeClr>
                      </a:solidFill>
                      <a:round/>
                      <a:headEnd type="oval"/>
                    </a:ln>
                    <a:effectLst/>
                  </c:spPr>
                </c15:leaderLines>
              </c:ext>
            </c:extLst>
          </c:dLbls>
          <c:cat>
            <c:strRef>
              <c:f>'Tableaux 1&amp;6 grah 4_5&amp;6'!$E$41:$O$41</c:f>
              <c:strCache>
                <c:ptCount val="11"/>
                <c:pt idx="0">
                  <c:v>2014</c:v>
                </c:pt>
                <c:pt idx="1">
                  <c:v>2015</c:v>
                </c:pt>
                <c:pt idx="2">
                  <c:v>2016</c:v>
                </c:pt>
                <c:pt idx="3">
                  <c:v>2017</c:v>
                </c:pt>
                <c:pt idx="4">
                  <c:v>2018</c:v>
                </c:pt>
                <c:pt idx="5">
                  <c:v>2019</c:v>
                </c:pt>
                <c:pt idx="6">
                  <c:v>2020</c:v>
                </c:pt>
                <c:pt idx="7">
                  <c:v>2021</c:v>
                </c:pt>
                <c:pt idx="8">
                  <c:v>2022</c:v>
                </c:pt>
                <c:pt idx="9">
                  <c:v>2023</c:v>
                </c:pt>
                <c:pt idx="10">
                  <c:v>2024</c:v>
                </c:pt>
              </c:strCache>
            </c:strRef>
          </c:cat>
          <c:val>
            <c:numRef>
              <c:f>'Tableaux 1&amp;6 grah 4_5&amp;6'!$E$42:$O$42</c:f>
              <c:numCache>
                <c:formatCode>#,##0</c:formatCode>
                <c:ptCount val="11"/>
                <c:pt idx="0">
                  <c:v>459434</c:v>
                </c:pt>
                <c:pt idx="1">
                  <c:v>451445</c:v>
                </c:pt>
                <c:pt idx="2">
                  <c:v>446162</c:v>
                </c:pt>
                <c:pt idx="3">
                  <c:v>443065</c:v>
                </c:pt>
                <c:pt idx="4">
                  <c:v>449223</c:v>
                </c:pt>
                <c:pt idx="5">
                  <c:v>442071</c:v>
                </c:pt>
                <c:pt idx="6">
                  <c:v>435423</c:v>
                </c:pt>
                <c:pt idx="7">
                  <c:v>430680</c:v>
                </c:pt>
                <c:pt idx="8">
                  <c:v>425498</c:v>
                </c:pt>
                <c:pt idx="9">
                  <c:v>419618</c:v>
                </c:pt>
                <c:pt idx="10">
                  <c:v>411911</c:v>
                </c:pt>
              </c:numCache>
            </c:numRef>
          </c:val>
          <c:smooth val="0"/>
          <c:extLst>
            <c:ext xmlns:c16="http://schemas.microsoft.com/office/drawing/2014/chart" uri="{C3380CC4-5D6E-409C-BE32-E72D297353CC}">
              <c16:uniqueId val="{00000000-A5DD-476A-8519-8E60ABF590E1}"/>
            </c:ext>
          </c:extLst>
        </c:ser>
        <c:ser>
          <c:idx val="1"/>
          <c:order val="1"/>
          <c:tx>
            <c:strRef>
              <c:f>'Tableaux 1&amp;6 grah 4_5&amp;6'!$B$43</c:f>
              <c:strCache>
                <c:ptCount val="1"/>
                <c:pt idx="0">
                  <c:v>Retraités</c:v>
                </c:pt>
              </c:strCache>
            </c:strRef>
          </c:tx>
          <c:spPr>
            <a:ln w="28575" cap="rnd">
              <a:solidFill>
                <a:srgbClr val="CC3300"/>
              </a:solidFill>
              <a:round/>
            </a:ln>
            <a:effectLst/>
          </c:spPr>
          <c:marker>
            <c:symbol val="none"/>
          </c:marker>
          <c:dPt>
            <c:idx val="0"/>
            <c:marker>
              <c:symbol val="none"/>
            </c:marker>
            <c:bubble3D val="0"/>
            <c:spPr>
              <a:ln w="28575" cap="rnd">
                <a:solidFill>
                  <a:srgbClr val="CC3300"/>
                </a:solidFill>
                <a:bevel/>
              </a:ln>
              <a:effectLst/>
            </c:spPr>
            <c:extLst>
              <c:ext xmlns:c16="http://schemas.microsoft.com/office/drawing/2014/chart" uri="{C3380CC4-5D6E-409C-BE32-E72D297353CC}">
                <c16:uniqueId val="{00000006-A5DD-476A-8519-8E60ABF590E1}"/>
              </c:ext>
            </c:extLst>
          </c:dPt>
          <c:dLbls>
            <c:dLbl>
              <c:idx val="0"/>
              <c:layout>
                <c:manualLayout>
                  <c:x val="-1.3636364333590568E-2"/>
                  <c:y val="-3.72010576984639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5DD-476A-8519-8E60ABF590E1}"/>
                </c:ext>
              </c:extLst>
            </c:dLbl>
            <c:dLbl>
              <c:idx val="1"/>
              <c:layout>
                <c:manualLayout>
                  <c:x val="0"/>
                  <c:y val="-2.9229402477364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5DD-476A-8519-8E60ABF590E1}"/>
                </c:ext>
              </c:extLst>
            </c:dLbl>
            <c:dLbl>
              <c:idx val="2"/>
              <c:layout>
                <c:manualLayout>
                  <c:x val="0"/>
                  <c:y val="-2.12577472562650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DD-476A-8519-8E60ABF590E1}"/>
                </c:ext>
              </c:extLst>
            </c:dLbl>
            <c:dLbl>
              <c:idx val="3"/>
              <c:layout>
                <c:manualLayout>
                  <c:x val="1.9496346430732526E-3"/>
                  <c:y val="-1.59433104421988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DD-476A-8519-8E60ABF590E1}"/>
                </c:ext>
              </c:extLst>
            </c:dLbl>
            <c:dLbl>
              <c:idx val="4"/>
              <c:layout>
                <c:manualLayout>
                  <c:x val="3.8992692861467199E-3"/>
                  <c:y val="-1.8600528849231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5DD-476A-8519-8E60ABF590E1}"/>
                </c:ext>
              </c:extLst>
            </c:dLbl>
            <c:dLbl>
              <c:idx val="5"/>
              <c:layout>
                <c:manualLayout>
                  <c:x val="1.5597077144586451E-2"/>
                  <c:y val="-2.65721840703313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5DD-476A-8519-8E60ABF590E1}"/>
                </c:ext>
              </c:extLst>
            </c:dLbl>
            <c:dLbl>
              <c:idx val="6"/>
              <c:layout>
                <c:manualLayout>
                  <c:x val="1.9496346430733242E-2"/>
                  <c:y val="-2.12577472562650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5DD-476A-8519-8E60ABF590E1}"/>
                </c:ext>
              </c:extLst>
            </c:dLbl>
            <c:dLbl>
              <c:idx val="7"/>
              <c:layout>
                <c:manualLayout>
                  <c:x val="1.9496346430733242E-2"/>
                  <c:y val="-3.4543839291430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5DD-476A-8519-8E60ABF590E1}"/>
                </c:ext>
              </c:extLst>
            </c:dLbl>
            <c:dLbl>
              <c:idx val="8"/>
              <c:layout>
                <c:manualLayout>
                  <c:x val="-1.5597077144586738E-2"/>
                  <c:y val="-1.3286092035165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5DD-476A-8519-8E60ABF590E1}"/>
                </c:ext>
              </c:extLst>
            </c:dLbl>
            <c:dLbl>
              <c:idx val="9"/>
              <c:layout>
                <c:manualLayout>
                  <c:x val="-1.1593489261062493E-2"/>
                  <c:y val="-3.1477739984270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5DD-476A-8519-8E60ABF590E1}"/>
                </c:ext>
              </c:extLst>
            </c:dLbl>
            <c:dLbl>
              <c:idx val="10"/>
              <c:layout>
                <c:manualLayout>
                  <c:x val="-1.7021957500368327E-2"/>
                  <c:y val="-2.9020261834637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D3A-438D-97A1-1770C16DF7D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C33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sq" cmpd="sng" algn="ctr">
                      <a:solidFill>
                        <a:schemeClr val="tx1">
                          <a:lumMod val="35000"/>
                          <a:lumOff val="65000"/>
                        </a:schemeClr>
                      </a:solidFill>
                      <a:round/>
                      <a:headEnd type="diamond"/>
                    </a:ln>
                    <a:effectLst/>
                  </c:spPr>
                </c15:leaderLines>
              </c:ext>
            </c:extLst>
          </c:dLbls>
          <c:cat>
            <c:strRef>
              <c:f>'Tableaux 1&amp;6 grah 4_5&amp;6'!$E$41:$O$41</c:f>
              <c:strCache>
                <c:ptCount val="11"/>
                <c:pt idx="0">
                  <c:v>2014</c:v>
                </c:pt>
                <c:pt idx="1">
                  <c:v>2015</c:v>
                </c:pt>
                <c:pt idx="2">
                  <c:v>2016</c:v>
                </c:pt>
                <c:pt idx="3">
                  <c:v>2017</c:v>
                </c:pt>
                <c:pt idx="4">
                  <c:v>2018</c:v>
                </c:pt>
                <c:pt idx="5">
                  <c:v>2019</c:v>
                </c:pt>
                <c:pt idx="6">
                  <c:v>2020</c:v>
                </c:pt>
                <c:pt idx="7">
                  <c:v>2021</c:v>
                </c:pt>
                <c:pt idx="8">
                  <c:v>2022</c:v>
                </c:pt>
                <c:pt idx="9">
                  <c:v>2023</c:v>
                </c:pt>
                <c:pt idx="10">
                  <c:v>2024</c:v>
                </c:pt>
              </c:strCache>
            </c:strRef>
          </c:cat>
          <c:val>
            <c:numRef>
              <c:f>'Tableaux 1&amp;6 grah 4_5&amp;6'!$E$43:$O$43</c:f>
              <c:numCache>
                <c:formatCode>#,##0</c:formatCode>
                <c:ptCount val="11"/>
                <c:pt idx="0">
                  <c:v>747410</c:v>
                </c:pt>
                <c:pt idx="1">
                  <c:v>733820</c:v>
                </c:pt>
                <c:pt idx="2">
                  <c:v>703230</c:v>
                </c:pt>
                <c:pt idx="3">
                  <c:v>676346</c:v>
                </c:pt>
                <c:pt idx="4">
                  <c:v>644042</c:v>
                </c:pt>
                <c:pt idx="5">
                  <c:v>624421</c:v>
                </c:pt>
                <c:pt idx="6">
                  <c:v>614318</c:v>
                </c:pt>
                <c:pt idx="7">
                  <c:v>592195</c:v>
                </c:pt>
                <c:pt idx="8">
                  <c:v>571229</c:v>
                </c:pt>
                <c:pt idx="9">
                  <c:v>547879</c:v>
                </c:pt>
                <c:pt idx="10">
                  <c:v>530109</c:v>
                </c:pt>
              </c:numCache>
            </c:numRef>
          </c:val>
          <c:smooth val="1"/>
          <c:extLst>
            <c:ext xmlns:c16="http://schemas.microsoft.com/office/drawing/2014/chart" uri="{C3380CC4-5D6E-409C-BE32-E72D297353CC}">
              <c16:uniqueId val="{00000001-A5DD-476A-8519-8E60ABF590E1}"/>
            </c:ext>
          </c:extLst>
        </c:ser>
        <c:dLbls>
          <c:showLegendKey val="0"/>
          <c:showVal val="0"/>
          <c:showCatName val="0"/>
          <c:showSerName val="0"/>
          <c:showPercent val="0"/>
          <c:showBubbleSize val="0"/>
        </c:dLbls>
        <c:marker val="1"/>
        <c:smooth val="0"/>
        <c:axId val="775048768"/>
        <c:axId val="775041880"/>
      </c:lineChart>
      <c:lineChart>
        <c:grouping val="standard"/>
        <c:varyColors val="0"/>
        <c:ser>
          <c:idx val="2"/>
          <c:order val="2"/>
          <c:tx>
            <c:strRef>
              <c:f>'Tableaux 1&amp;6 grah 4_5&amp;6'!$B$44</c:f>
              <c:strCache>
                <c:ptCount val="1"/>
                <c:pt idx="0">
                  <c:v>Ratio Retraités / Actifs</c:v>
                </c:pt>
              </c:strCache>
            </c:strRef>
          </c:tx>
          <c:spPr>
            <a:ln w="28575" cap="rnd">
              <a:solidFill>
                <a:srgbClr val="002060"/>
              </a:solidFill>
              <a:prstDash val="sysDot"/>
              <a:round/>
            </a:ln>
            <a:effectLst/>
          </c:spPr>
          <c:marker>
            <c:symbol val="none"/>
          </c:marker>
          <c:dLbls>
            <c:dLbl>
              <c:idx val="0"/>
              <c:layout>
                <c:manualLayout>
                  <c:x val="-5.8489039292199726E-3"/>
                  <c:y val="-3.4543839291430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A5DD-476A-8519-8E60ABF590E1}"/>
                </c:ext>
              </c:extLst>
            </c:dLbl>
            <c:dLbl>
              <c:idx val="1"/>
              <c:layout>
                <c:manualLayout>
                  <c:x val="-1.3647442501513269E-2"/>
                  <c:y val="-3.4543839291430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A5DD-476A-8519-8E60ABF590E1}"/>
                </c:ext>
              </c:extLst>
            </c:dLbl>
            <c:dLbl>
              <c:idx val="2"/>
              <c:layout>
                <c:manualLayout>
                  <c:x val="-1.5597077144586594E-2"/>
                  <c:y val="-2.92294024773645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5DD-476A-8519-8E60ABF590E1}"/>
                </c:ext>
              </c:extLst>
            </c:dLbl>
            <c:dLbl>
              <c:idx val="3"/>
              <c:layout>
                <c:manualLayout>
                  <c:x val="-1.9496346430733315E-2"/>
                  <c:y val="-3.4543839291430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A5DD-476A-8519-8E60ABF590E1}"/>
                </c:ext>
              </c:extLst>
            </c:dLbl>
            <c:dLbl>
              <c:idx val="4"/>
              <c:layout>
                <c:manualLayout>
                  <c:x val="-3.1194154289173118E-2"/>
                  <c:y val="-4.25154945125301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A5DD-476A-8519-8E60ABF590E1}"/>
                </c:ext>
              </c:extLst>
            </c:dLbl>
            <c:dLbl>
              <c:idx val="5"/>
              <c:layout>
                <c:manualLayout>
                  <c:x val="-3.7043058218393161E-2"/>
                  <c:y val="-3.1886620884397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A5DD-476A-8519-8E60ABF590E1}"/>
                </c:ext>
              </c:extLst>
            </c:dLbl>
            <c:dLbl>
              <c:idx val="6"/>
              <c:layout>
                <c:manualLayout>
                  <c:x val="-1.9496346430733242E-2"/>
                  <c:y val="-2.6572184070331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A5DD-476A-8519-8E60ABF590E1}"/>
                </c:ext>
              </c:extLst>
            </c:dLbl>
            <c:dLbl>
              <c:idx val="7"/>
              <c:layout>
                <c:manualLayout>
                  <c:x val="-1.5597077144586738E-2"/>
                  <c:y val="-2.65721840703314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A5DD-476A-8519-8E60ABF590E1}"/>
                </c:ext>
              </c:extLst>
            </c:dLbl>
            <c:dLbl>
              <c:idx val="8"/>
              <c:layout>
                <c:manualLayout>
                  <c:x val="-7.5538538713637738E-3"/>
                  <c:y val="-2.65722102099210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A5DD-476A-8519-8E60ABF590E1}"/>
                </c:ext>
              </c:extLst>
            </c:dLbl>
            <c:dLbl>
              <c:idx val="9"/>
              <c:layout>
                <c:manualLayout>
                  <c:x val="-7.2797478811994108E-3"/>
                  <c:y val="-3.14777399842705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A5DD-476A-8519-8E60ABF590E1}"/>
                </c:ext>
              </c:extLst>
            </c:dLbl>
            <c:dLbl>
              <c:idx val="10"/>
              <c:layout>
                <c:manualLayout>
                  <c:x val="-1.5712576154186149E-2"/>
                  <c:y val="-2.9020261834637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D3A-438D-97A1-1770C16DF7DC}"/>
                </c:ext>
              </c:extLst>
            </c:dLbl>
            <c:spPr>
              <a:solidFill>
                <a:srgbClr val="002060"/>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2"/>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'Tableaux 1&amp;6 grah 4_5&amp;6'!$E$41:$O$41</c:f>
              <c:strCache>
                <c:ptCount val="11"/>
                <c:pt idx="0">
                  <c:v>2014</c:v>
                </c:pt>
                <c:pt idx="1">
                  <c:v>2015</c:v>
                </c:pt>
                <c:pt idx="2">
                  <c:v>2016</c:v>
                </c:pt>
                <c:pt idx="3">
                  <c:v>2017</c:v>
                </c:pt>
                <c:pt idx="4">
                  <c:v>2018</c:v>
                </c:pt>
                <c:pt idx="5">
                  <c:v>2019</c:v>
                </c:pt>
                <c:pt idx="6">
                  <c:v>2020</c:v>
                </c:pt>
                <c:pt idx="7">
                  <c:v>2021</c:v>
                </c:pt>
                <c:pt idx="8">
                  <c:v>2022</c:v>
                </c:pt>
                <c:pt idx="9">
                  <c:v>2023</c:v>
                </c:pt>
                <c:pt idx="10">
                  <c:v>2024</c:v>
                </c:pt>
              </c:strCache>
            </c:strRef>
          </c:cat>
          <c:val>
            <c:numRef>
              <c:f>'Tableaux 1&amp;6 grah 4_5&amp;6'!$E$44:$O$44</c:f>
              <c:numCache>
                <c:formatCode>0.0</c:formatCode>
                <c:ptCount val="11"/>
                <c:pt idx="0">
                  <c:v>1.6268060265457063</c:v>
                </c:pt>
                <c:pt idx="1">
                  <c:v>1.6254914773671212</c:v>
                </c:pt>
                <c:pt idx="2">
                  <c:v>1.5761763664319239</c:v>
                </c:pt>
                <c:pt idx="3">
                  <c:v>1.5265164253551962</c:v>
                </c:pt>
                <c:pt idx="4">
                  <c:v>1.4336799317933409</c:v>
                </c:pt>
                <c:pt idx="5">
                  <c:v>1.4124903013316865</c:v>
                </c:pt>
                <c:pt idx="6">
                  <c:v>1.4108533540947539</c:v>
                </c:pt>
                <c:pt idx="7">
                  <c:v>1.3750232190953839</c:v>
                </c:pt>
                <c:pt idx="8" formatCode="0.00">
                  <c:v>1.3424951468632049</c:v>
                </c:pt>
                <c:pt idx="9" formatCode="0.00">
                  <c:v>1.3056613395993499</c:v>
                </c:pt>
                <c:pt idx="10" formatCode="0.00">
                  <c:v>1.2869503363590677</c:v>
                </c:pt>
              </c:numCache>
            </c:numRef>
          </c:val>
          <c:smooth val="0"/>
          <c:extLst>
            <c:ext xmlns:c16="http://schemas.microsoft.com/office/drawing/2014/chart" uri="{C3380CC4-5D6E-409C-BE32-E72D297353CC}">
              <c16:uniqueId val="{00000002-A5DD-476A-8519-8E60ABF590E1}"/>
            </c:ext>
          </c:extLst>
        </c:ser>
        <c:dLbls>
          <c:showLegendKey val="0"/>
          <c:showVal val="0"/>
          <c:showCatName val="0"/>
          <c:showSerName val="0"/>
          <c:showPercent val="0"/>
          <c:showBubbleSize val="0"/>
        </c:dLbls>
        <c:marker val="1"/>
        <c:smooth val="0"/>
        <c:axId val="770987328"/>
        <c:axId val="770983064"/>
      </c:lineChart>
      <c:catAx>
        <c:axId val="775048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775041880"/>
        <c:crosses val="autoZero"/>
        <c:auto val="1"/>
        <c:lblAlgn val="ctr"/>
        <c:lblOffset val="100"/>
        <c:noMultiLvlLbl val="0"/>
      </c:catAx>
      <c:valAx>
        <c:axId val="775041880"/>
        <c:scaling>
          <c:orientation val="minMax"/>
          <c:max val="1000000"/>
          <c:min val="3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775048768"/>
        <c:crosses val="autoZero"/>
        <c:crossBetween val="between"/>
        <c:majorUnit val="200000"/>
      </c:valAx>
      <c:valAx>
        <c:axId val="770983064"/>
        <c:scaling>
          <c:orientation val="minMax"/>
          <c:max val="2"/>
          <c:min val="0"/>
        </c:scaling>
        <c:delete val="0"/>
        <c:axPos val="r"/>
        <c:numFmt formatCode="0.0" sourceLinked="1"/>
        <c:majorTickMark val="out"/>
        <c:minorTickMark val="none"/>
        <c:tickLblPos val="nextTo"/>
        <c:spPr>
          <a:solidFill>
            <a:srgbClr val="002060"/>
          </a:solidFill>
          <a:ln>
            <a:noFill/>
          </a:ln>
          <a:effectLst/>
        </c:spPr>
        <c:txPr>
          <a:bodyPr rot="-60000000" spcFirstLastPara="1" vertOverflow="ellipsis" vert="horz" wrap="square" anchor="ctr" anchorCtr="1"/>
          <a:lstStyle/>
          <a:p>
            <a:pPr>
              <a:defRPr sz="1100" b="1" i="0" u="none" strike="noStrike" kern="1200" baseline="0">
                <a:solidFill>
                  <a:schemeClr val="bg1"/>
                </a:solidFill>
                <a:latin typeface="+mn-lt"/>
                <a:ea typeface="+mn-ea"/>
                <a:cs typeface="+mn-cs"/>
              </a:defRPr>
            </a:pPr>
            <a:endParaRPr lang="fr-FR"/>
          </a:p>
        </c:txPr>
        <c:crossAx val="770987328"/>
        <c:crosses val="max"/>
        <c:crossBetween val="between"/>
      </c:valAx>
      <c:catAx>
        <c:axId val="770987328"/>
        <c:scaling>
          <c:orientation val="minMax"/>
        </c:scaling>
        <c:delete val="1"/>
        <c:axPos val="b"/>
        <c:numFmt formatCode="General" sourceLinked="1"/>
        <c:majorTickMark val="out"/>
        <c:minorTickMark val="none"/>
        <c:tickLblPos val="nextTo"/>
        <c:crossAx val="770983064"/>
        <c:crosses val="autoZero"/>
        <c:auto val="1"/>
        <c:lblAlgn val="ctr"/>
        <c:lblOffset val="100"/>
        <c:noMultiLvlLbl val="0"/>
      </c:catAx>
      <c:spPr>
        <a:noFill/>
        <a:ln>
          <a:noFill/>
        </a:ln>
        <a:effectLst/>
      </c:spPr>
    </c:plotArea>
    <c:legend>
      <c:legendPos val="b"/>
      <c:layout>
        <c:manualLayout>
          <c:xMode val="edge"/>
          <c:yMode val="edge"/>
          <c:x val="0.42229994958061212"/>
          <c:y val="6.4531732384026708E-2"/>
          <c:w val="0.53335966810867852"/>
          <c:h val="7.0383644573163984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65003561530257"/>
          <c:y val="0.11754027777777776"/>
          <c:w val="0.65201885509966029"/>
          <c:h val="0.75650729166666664"/>
        </c:manualLayout>
      </c:layout>
      <c:barChart>
        <c:barDir val="bar"/>
        <c:grouping val="percentStacked"/>
        <c:varyColors val="0"/>
        <c:ser>
          <c:idx val="0"/>
          <c:order val="0"/>
          <c:tx>
            <c:strRef>
              <c:f>'Tableaux 1&amp;6 grah 4_5&amp;6'!$C$48</c:f>
              <c:strCache>
                <c:ptCount val="1"/>
                <c:pt idx="0">
                  <c:v>2014</c:v>
                </c:pt>
              </c:strCache>
            </c:strRef>
          </c:tx>
          <c:spPr>
            <a:gradFill flip="none" rotWithShape="1">
              <a:gsLst>
                <a:gs pos="0">
                  <a:srgbClr val="002060"/>
                </a:gs>
                <a:gs pos="21000">
                  <a:srgbClr val="009999">
                    <a:shade val="67500"/>
                    <a:satMod val="115000"/>
                  </a:srgbClr>
                </a:gs>
                <a:gs pos="56000">
                  <a:srgbClr val="009999">
                    <a:shade val="100000"/>
                    <a:satMod val="115000"/>
                  </a:srgbClr>
                </a:gs>
              </a:gsLst>
              <a:lin ang="2700000" scaled="1"/>
              <a:tileRect/>
            </a:gradFill>
            <a:ln>
              <a:noFill/>
            </a:ln>
            <a:effectLst>
              <a:softEdge rad="12700"/>
            </a:effectLst>
            <a:scene3d>
              <a:camera prst="orthographicFront"/>
              <a:lightRig rig="threePt" dir="t"/>
            </a:scene3d>
            <a:sp3d>
              <a:bevelT w="101600" prst="rible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'Tableaux 1&amp;6 grah 4_5&amp;6'!$B$49:$B$54</c:f>
              <c:strCache>
                <c:ptCount val="6"/>
                <c:pt idx="0">
                  <c:v>Chefs</c:v>
                </c:pt>
                <c:pt idx="1">
                  <c:v>Retraités</c:v>
                </c:pt>
                <c:pt idx="2">
                  <c:v>Invalides</c:v>
                </c:pt>
                <c:pt idx="3">
                  <c:v>Collaborateurs d'exploitation</c:v>
                </c:pt>
                <c:pt idx="4">
                  <c:v>Enfants</c:v>
                </c:pt>
                <c:pt idx="5">
                  <c:v>Autres personnes couvertes</c:v>
                </c:pt>
              </c:strCache>
            </c:strRef>
          </c:cat>
          <c:val>
            <c:numRef>
              <c:f>'Tableaux 1&amp;6 grah 4_5&amp;6'!$C$49:$C$54</c:f>
              <c:numCache>
                <c:formatCode>#,##0</c:formatCode>
                <c:ptCount val="6"/>
                <c:pt idx="0">
                  <c:v>459434</c:v>
                </c:pt>
                <c:pt idx="1">
                  <c:v>747410</c:v>
                </c:pt>
                <c:pt idx="2">
                  <c:v>7252</c:v>
                </c:pt>
                <c:pt idx="3">
                  <c:v>33535</c:v>
                </c:pt>
                <c:pt idx="4">
                  <c:v>138182</c:v>
                </c:pt>
                <c:pt idx="5">
                  <c:v>143300</c:v>
                </c:pt>
              </c:numCache>
            </c:numRef>
          </c:val>
          <c:extLst>
            <c:ext xmlns:c16="http://schemas.microsoft.com/office/drawing/2014/chart" uri="{C3380CC4-5D6E-409C-BE32-E72D297353CC}">
              <c16:uniqueId val="{00000000-CFFC-4374-87C6-7E5DC67D4923}"/>
            </c:ext>
          </c:extLst>
        </c:ser>
        <c:ser>
          <c:idx val="1"/>
          <c:order val="1"/>
          <c:tx>
            <c:strRef>
              <c:f>'Tableaux 1&amp;6 grah 4_5&amp;6'!$D$48</c:f>
              <c:strCache>
                <c:ptCount val="1"/>
                <c:pt idx="0">
                  <c:v>2024</c:v>
                </c:pt>
              </c:strCache>
            </c:strRef>
          </c:tx>
          <c:spPr>
            <a:solidFill>
              <a:schemeClr val="accent1">
                <a:lumMod val="75000"/>
              </a:schemeClr>
            </a:solidFill>
            <a:ln>
              <a:noFill/>
            </a:ln>
            <a:effectLst>
              <a:softEdge rad="12700"/>
            </a:effectLst>
            <a:scene3d>
              <a:camera prst="orthographicFront"/>
              <a:lightRig rig="threePt" dir="t"/>
            </a:scene3d>
            <a:sp3d>
              <a:bevelT w="152400" h="50800" prst="softRound"/>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'Tableaux 1&amp;6 grah 4_5&amp;6'!$B$49:$B$54</c:f>
              <c:strCache>
                <c:ptCount val="6"/>
                <c:pt idx="0">
                  <c:v>Chefs</c:v>
                </c:pt>
                <c:pt idx="1">
                  <c:v>Retraités</c:v>
                </c:pt>
                <c:pt idx="2">
                  <c:v>Invalides</c:v>
                </c:pt>
                <c:pt idx="3">
                  <c:v>Collaborateurs d'exploitation</c:v>
                </c:pt>
                <c:pt idx="4">
                  <c:v>Enfants</c:v>
                </c:pt>
                <c:pt idx="5">
                  <c:v>Autres personnes couvertes</c:v>
                </c:pt>
              </c:strCache>
            </c:strRef>
          </c:cat>
          <c:val>
            <c:numRef>
              <c:f>'Tableaux 1&amp;6 grah 4_5&amp;6'!$D$49:$D$54</c:f>
              <c:numCache>
                <c:formatCode>#,##0</c:formatCode>
                <c:ptCount val="6"/>
                <c:pt idx="0">
                  <c:v>411911</c:v>
                </c:pt>
                <c:pt idx="1">
                  <c:v>530109</c:v>
                </c:pt>
                <c:pt idx="2">
                  <c:v>5348</c:v>
                </c:pt>
                <c:pt idx="3">
                  <c:v>14607</c:v>
                </c:pt>
                <c:pt idx="4">
                  <c:v>92969</c:v>
                </c:pt>
                <c:pt idx="5">
                  <c:v>48759</c:v>
                </c:pt>
              </c:numCache>
            </c:numRef>
          </c:val>
          <c:extLst>
            <c:ext xmlns:c16="http://schemas.microsoft.com/office/drawing/2014/chart" uri="{C3380CC4-5D6E-409C-BE32-E72D297353CC}">
              <c16:uniqueId val="{00000001-CFFC-4374-87C6-7E5DC67D4923}"/>
            </c:ext>
          </c:extLst>
        </c:ser>
        <c:dLbls>
          <c:showLegendKey val="0"/>
          <c:showVal val="0"/>
          <c:showCatName val="0"/>
          <c:showSerName val="0"/>
          <c:showPercent val="0"/>
          <c:showBubbleSize val="0"/>
        </c:dLbls>
        <c:gapWidth val="40"/>
        <c:overlap val="100"/>
        <c:axId val="475656672"/>
        <c:axId val="470424984"/>
      </c:barChart>
      <c:catAx>
        <c:axId val="475656672"/>
        <c:scaling>
          <c:orientation val="maxMin"/>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FR"/>
          </a:p>
        </c:txPr>
        <c:crossAx val="470424984"/>
        <c:crosses val="autoZero"/>
        <c:auto val="1"/>
        <c:lblAlgn val="ctr"/>
        <c:lblOffset val="100"/>
        <c:noMultiLvlLbl val="0"/>
      </c:catAx>
      <c:valAx>
        <c:axId val="470424984"/>
        <c:scaling>
          <c:orientation val="minMax"/>
        </c:scaling>
        <c:delete val="1"/>
        <c:axPos val="t"/>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crossAx val="475656672"/>
        <c:crosses val="autoZero"/>
        <c:crossBetween val="between"/>
      </c:valAx>
      <c:spPr>
        <a:noFill/>
        <a:ln>
          <a:noFill/>
        </a:ln>
        <a:effectLst>
          <a:outerShdw blurRad="76200" dir="13500000" sy="23000" kx="1200000" algn="br" rotWithShape="0">
            <a:prstClr val="black">
              <a:alpha val="20000"/>
            </a:prstClr>
          </a:outerShdw>
          <a:softEdge rad="1079500"/>
        </a:effectLst>
      </c:spPr>
    </c:plotArea>
    <c:legend>
      <c:legendPos val="b"/>
      <c:layout>
        <c:manualLayout>
          <c:xMode val="edge"/>
          <c:yMode val="edge"/>
          <c:x val="0.58389080329358789"/>
          <c:y val="0.88100486111111109"/>
          <c:w val="0.1661245809620332"/>
          <c:h val="9.2053472222222196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fr-FR"/>
        </a:p>
      </c:txPr>
    </c:legend>
    <c:plotVisOnly val="1"/>
    <c:dispBlanksAs val="gap"/>
    <c:showDLblsOverMax val="0"/>
  </c:chart>
  <c:spPr>
    <a:noFill/>
    <a:ln>
      <a:noFill/>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9732892647678299"/>
          <c:y val="0.17614274999105328"/>
          <c:w val="0.52632954214056571"/>
          <c:h val="0.74143800224799683"/>
        </c:manualLayout>
      </c:layout>
      <c:doughnutChart>
        <c:varyColors val="1"/>
        <c:ser>
          <c:idx val="0"/>
          <c:order val="0"/>
          <c:tx>
            <c:v>Tranches âge</c:v>
          </c:tx>
          <c:dPt>
            <c:idx val="0"/>
            <c:bubble3D val="0"/>
            <c:spPr>
              <a:solidFill>
                <a:schemeClr val="accent6">
                  <a:tint val="54000"/>
                </a:schemeClr>
              </a:solidFill>
              <a:ln w="19050">
                <a:solidFill>
                  <a:schemeClr val="lt1"/>
                </a:solidFill>
              </a:ln>
              <a:effectLst/>
            </c:spPr>
            <c:extLst>
              <c:ext xmlns:c16="http://schemas.microsoft.com/office/drawing/2014/chart" uri="{C3380CC4-5D6E-409C-BE32-E72D297353CC}">
                <c16:uniqueId val="{00000001-7D33-49F5-9D0E-1F098FDD883B}"/>
              </c:ext>
            </c:extLst>
          </c:dPt>
          <c:dPt>
            <c:idx val="1"/>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3-7D33-49F5-9D0E-1F098FDD883B}"/>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7D33-49F5-9D0E-1F098FDD883B}"/>
              </c:ext>
            </c:extLst>
          </c:dPt>
          <c:dPt>
            <c:idx val="3"/>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7-7D33-49F5-9D0E-1F098FDD883B}"/>
              </c:ext>
            </c:extLst>
          </c:dPt>
          <c:dPt>
            <c:idx val="4"/>
            <c:bubble3D val="0"/>
            <c:spPr>
              <a:solidFill>
                <a:schemeClr val="accent6">
                  <a:shade val="53000"/>
                </a:schemeClr>
              </a:solidFill>
              <a:ln w="19050">
                <a:solidFill>
                  <a:schemeClr val="lt1"/>
                </a:solidFill>
              </a:ln>
              <a:effectLst/>
            </c:spPr>
            <c:extLst>
              <c:ext xmlns:c16="http://schemas.microsoft.com/office/drawing/2014/chart" uri="{C3380CC4-5D6E-409C-BE32-E72D297353CC}">
                <c16:uniqueId val="{00000009-7D33-49F5-9D0E-1F098FDD883B}"/>
              </c:ext>
            </c:extLst>
          </c:dPt>
          <c:dLbls>
            <c:dLbl>
              <c:idx val="0"/>
              <c:layout>
                <c:manualLayout>
                  <c:x val="1.3168724279835391E-2"/>
                  <c:y val="-0.17623185188052462"/>
                </c:manualLayout>
              </c:layout>
              <c:numFmt formatCode="0.0%" sourceLinked="0"/>
              <c:spPr>
                <a:solidFill>
                  <a:schemeClr val="tx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D33-49F5-9D0E-1F098FDD883B}"/>
                </c:ext>
              </c:extLst>
            </c:dLbl>
            <c:dLbl>
              <c:idx val="1"/>
              <c:layout>
                <c:manualLayout>
                  <c:x val="0.2139917695473251"/>
                  <c:y val="-0.15862327355959857"/>
                </c:manualLayout>
              </c:layout>
              <c:numFmt formatCode="0.0%" sourceLinked="0"/>
              <c:spPr>
                <a:solidFill>
                  <a:schemeClr val="tx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D33-49F5-9D0E-1F098FDD883B}"/>
                </c:ext>
              </c:extLst>
            </c:dLbl>
            <c:dLbl>
              <c:idx val="2"/>
              <c:layout>
                <c:manualLayout>
                  <c:x val="4.6090534979423871E-2"/>
                  <c:y val="-3.7101442501163075E-2"/>
                </c:manualLayout>
              </c:layout>
              <c:numFmt formatCode="0.0%" sourceLinked="0"/>
              <c:spPr>
                <a:solidFill>
                  <a:schemeClr val="tx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7D33-49F5-9D0E-1F098FDD883B}"/>
                </c:ext>
              </c:extLst>
            </c:dLbl>
            <c:dLbl>
              <c:idx val="3"/>
              <c:layout>
                <c:manualLayout>
                  <c:x val="5.5967078189300412E-2"/>
                  <c:y val="4.6376803126453843E-3"/>
                </c:manualLayout>
              </c:layout>
              <c:numFmt formatCode="0.0%" sourceLinked="0"/>
              <c:spPr>
                <a:solidFill>
                  <a:schemeClr val="tx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7D33-49F5-9D0E-1F098FDD883B}"/>
                </c:ext>
              </c:extLst>
            </c:dLbl>
            <c:dLbl>
              <c:idx val="4"/>
              <c:layout>
                <c:manualLayout>
                  <c:x val="-3.9506172839506172E-2"/>
                  <c:y val="-3.5750307291971422E-4"/>
                </c:manualLayout>
              </c:layout>
              <c:numFmt formatCode="0.0%" sourceLinked="0"/>
              <c:spPr>
                <a:solidFill>
                  <a:schemeClr val="tx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7D33-49F5-9D0E-1F098FDD883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'Graphique 3 et tableau 2'!$A$3:$A$7</c:f>
              <c:strCache>
                <c:ptCount val="5"/>
                <c:pt idx="0">
                  <c:v>Moins de 20 ans</c:v>
                </c:pt>
                <c:pt idx="1">
                  <c:v>De 20 à 39 ans</c:v>
                </c:pt>
                <c:pt idx="2">
                  <c:v>De 40 à 59 ans</c:v>
                </c:pt>
                <c:pt idx="3">
                  <c:v>De 60 à 79 ans</c:v>
                </c:pt>
                <c:pt idx="4">
                  <c:v>80 ans et plus</c:v>
                </c:pt>
              </c:strCache>
            </c:strRef>
          </c:cat>
          <c:val>
            <c:numRef>
              <c:f>'Graphique 3 et tableau 2'!$D$3:$D$7</c:f>
              <c:numCache>
                <c:formatCode>0.0%</c:formatCode>
                <c:ptCount val="5"/>
                <c:pt idx="0">
                  <c:v>9.6390967497596722E-2</c:v>
                </c:pt>
                <c:pt idx="1">
                  <c:v>9.7626807211722719E-2</c:v>
                </c:pt>
                <c:pt idx="2">
                  <c:v>0.19832690497353</c:v>
                </c:pt>
                <c:pt idx="3">
                  <c:v>0.33508561632975536</c:v>
                </c:pt>
                <c:pt idx="4">
                  <c:v>0.27256970398739516</c:v>
                </c:pt>
              </c:numCache>
            </c:numRef>
          </c:val>
          <c:extLst>
            <c:ext xmlns:c16="http://schemas.microsoft.com/office/drawing/2014/chart" uri="{C3380CC4-5D6E-409C-BE32-E72D297353CC}">
              <c16:uniqueId val="{0000000A-7D33-49F5-9D0E-1F098FDD883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24749885253741691"/>
          <c:y val="0.13852508248381179"/>
          <c:w val="0.68608880311072851"/>
          <c:h val="0.74979751355531965"/>
        </c:manualLayout>
      </c:layout>
      <c:barChart>
        <c:barDir val="bar"/>
        <c:grouping val="clustered"/>
        <c:varyColors val="0"/>
        <c:ser>
          <c:idx val="0"/>
          <c:order val="0"/>
          <c:tx>
            <c:v>Tranches âge</c:v>
          </c:tx>
          <c:spPr>
            <a:solidFill>
              <a:schemeClr val="accent6"/>
            </a:solidFill>
            <a:ln w="19050">
              <a:solidFill>
                <a:schemeClr val="lt1"/>
              </a:solidFill>
            </a:ln>
            <a:effectLst/>
            <a:scene3d>
              <a:camera prst="orthographicFront"/>
              <a:lightRig rig="threePt" dir="t"/>
            </a:scene3d>
            <a:sp3d>
              <a:bevelT/>
            </a:sp3d>
          </c:spPr>
          <c:invertIfNegative val="0"/>
          <c:dPt>
            <c:idx val="0"/>
            <c:invertIfNegative val="0"/>
            <c:bubble3D val="0"/>
            <c:spPr>
              <a:solidFill>
                <a:schemeClr val="accent6">
                  <a:tint val="54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1-A670-4636-A1FB-25864501C0E9}"/>
              </c:ext>
            </c:extLst>
          </c:dPt>
          <c:dPt>
            <c:idx val="1"/>
            <c:invertIfNegative val="0"/>
            <c:bubble3D val="0"/>
            <c:spPr>
              <a:solidFill>
                <a:schemeClr val="accent6">
                  <a:tint val="77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3-A670-4636-A1FB-25864501C0E9}"/>
              </c:ext>
            </c:extLst>
          </c:dPt>
          <c:dPt>
            <c:idx val="2"/>
            <c:invertIfNegative val="0"/>
            <c:bubble3D val="0"/>
            <c:spPr>
              <a:solidFill>
                <a:schemeClr val="accent6"/>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5-A670-4636-A1FB-25864501C0E9}"/>
              </c:ext>
            </c:extLst>
          </c:dPt>
          <c:dPt>
            <c:idx val="3"/>
            <c:invertIfNegative val="0"/>
            <c:bubble3D val="0"/>
            <c:spPr>
              <a:solidFill>
                <a:schemeClr val="accent6">
                  <a:lumMod val="5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7-A670-4636-A1FB-25864501C0E9}"/>
              </c:ext>
            </c:extLst>
          </c:dPt>
          <c:dPt>
            <c:idx val="4"/>
            <c:invertIfNegative val="0"/>
            <c:bubble3D val="0"/>
            <c:spPr>
              <a:solidFill>
                <a:schemeClr val="accent6">
                  <a:lumMod val="75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9-A670-4636-A1FB-25864501C0E9}"/>
              </c:ext>
            </c:extLst>
          </c:dPt>
          <c:dLbls>
            <c:dLbl>
              <c:idx val="0"/>
              <c:layout>
                <c:manualLayout>
                  <c:x val="-0.11225578922340676"/>
                  <c:y val="-4.862965796986975E-3"/>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A670-4636-A1FB-25864501C0E9}"/>
                </c:ext>
              </c:extLst>
            </c:dLbl>
            <c:dLbl>
              <c:idx val="1"/>
              <c:layout>
                <c:manualLayout>
                  <c:x val="-0.1152479568499751"/>
                  <c:y val="-3.9733748015040437E-3"/>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A670-4636-A1FB-25864501C0E9}"/>
                </c:ext>
              </c:extLst>
            </c:dLbl>
            <c:dLbl>
              <c:idx val="2"/>
              <c:layout>
                <c:manualLayout>
                  <c:x val="-0.25806414976294001"/>
                  <c:y val="5.1604834662124914E-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A670-4636-A1FB-25864501C0E9}"/>
                </c:ext>
              </c:extLst>
            </c:dLbl>
            <c:dLbl>
              <c:idx val="3"/>
              <c:layout>
                <c:manualLayout>
                  <c:x val="-0.44573150091562452"/>
                  <c:y val="4.637523757806059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A670-4636-A1FB-25864501C0E9}"/>
                </c:ext>
              </c:extLst>
            </c:dLbl>
            <c:dLbl>
              <c:idx val="4"/>
              <c:layout>
                <c:manualLayout>
                  <c:x val="-0.36247472681255266"/>
                  <c:y val="-3.5741613802980655E-4"/>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A670-4636-A1FB-25864501C0E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'Graphique 3 et tableau 2'!$A$3:$A$7</c:f>
              <c:strCache>
                <c:ptCount val="5"/>
                <c:pt idx="0">
                  <c:v>Moins de 20 ans</c:v>
                </c:pt>
                <c:pt idx="1">
                  <c:v>De 20 à 39 ans</c:v>
                </c:pt>
                <c:pt idx="2">
                  <c:v>De 40 à 59 ans</c:v>
                </c:pt>
                <c:pt idx="3">
                  <c:v>De 60 à 79 ans</c:v>
                </c:pt>
                <c:pt idx="4">
                  <c:v>80 ans et plus</c:v>
                </c:pt>
              </c:strCache>
            </c:strRef>
          </c:cat>
          <c:val>
            <c:numRef>
              <c:f>'Graphique 3 et tableau 2'!$D$3:$D$7</c:f>
              <c:numCache>
                <c:formatCode>0.0%</c:formatCode>
                <c:ptCount val="5"/>
                <c:pt idx="0">
                  <c:v>9.6390967497596722E-2</c:v>
                </c:pt>
                <c:pt idx="1">
                  <c:v>9.7626807211722719E-2</c:v>
                </c:pt>
                <c:pt idx="2">
                  <c:v>0.19832690497353</c:v>
                </c:pt>
                <c:pt idx="3">
                  <c:v>0.33508561632975536</c:v>
                </c:pt>
                <c:pt idx="4">
                  <c:v>0.27256970398739516</c:v>
                </c:pt>
              </c:numCache>
            </c:numRef>
          </c:val>
          <c:extLst>
            <c:ext xmlns:c16="http://schemas.microsoft.com/office/drawing/2014/chart" uri="{C3380CC4-5D6E-409C-BE32-E72D297353CC}">
              <c16:uniqueId val="{0000000A-A670-4636-A1FB-25864501C0E9}"/>
            </c:ext>
          </c:extLst>
        </c:ser>
        <c:dLbls>
          <c:showLegendKey val="0"/>
          <c:showVal val="0"/>
          <c:showCatName val="0"/>
          <c:showSerName val="0"/>
          <c:showPercent val="0"/>
          <c:showBubbleSize val="0"/>
        </c:dLbls>
        <c:gapWidth val="33"/>
        <c:overlap val="-100"/>
        <c:axId val="776704896"/>
        <c:axId val="776703256"/>
      </c:barChart>
      <c:valAx>
        <c:axId val="776703256"/>
        <c:scaling>
          <c:orientation val="minMax"/>
          <c:max val="0.5"/>
        </c:scaling>
        <c:delete val="0"/>
        <c:axPos val="b"/>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endParaRPr lang="fr-FR"/>
          </a:p>
        </c:txPr>
        <c:crossAx val="776704896"/>
        <c:crosses val="autoZero"/>
        <c:crossBetween val="between"/>
      </c:valAx>
      <c:catAx>
        <c:axId val="77670489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accent6">
                    <a:lumMod val="50000"/>
                  </a:schemeClr>
                </a:solidFill>
                <a:latin typeface="+mn-lt"/>
                <a:ea typeface="+mn-ea"/>
                <a:cs typeface="+mn-cs"/>
              </a:defRPr>
            </a:pPr>
            <a:endParaRPr lang="fr-FR"/>
          </a:p>
        </c:txPr>
        <c:crossAx val="776703256"/>
        <c:crosses val="autoZero"/>
        <c:auto val="1"/>
        <c:lblAlgn val="ctr"/>
        <c:lblOffset val="100"/>
        <c:noMultiLvlLbl val="0"/>
      </c:catAx>
      <c:spPr>
        <a:blipFill dpi="0" rotWithShape="1">
          <a:blip xmlns:r="http://schemas.openxmlformats.org/officeDocument/2006/relationships" r:embed="rId3">
            <a:alphaModFix amt="49000"/>
            <a:extLst>
              <a:ext uri="{28A0092B-C50C-407E-A947-70E740481C1C}">
                <a14:useLocalDpi xmlns:a14="http://schemas.microsoft.com/office/drawing/2010/main" val="0"/>
              </a:ext>
            </a:extLst>
          </a:blip>
          <a:srcRect/>
          <a:stretch>
            <a:fillRect/>
          </a:stretch>
        </a:blipFill>
        <a:ln>
          <a:noFill/>
        </a:ln>
        <a:effectLst>
          <a:outerShdw blurRad="76200" dir="13500000" sy="23000" kx="1200000" algn="br" rotWithShape="0">
            <a:prstClr val="black">
              <a:alpha val="20000"/>
            </a:prstClr>
          </a:outerShdw>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37681889356122"/>
          <c:y val="6.3920462664230016E-2"/>
          <c:w val="0.82927214010070305"/>
          <c:h val="0.73218299002023024"/>
        </c:manualLayout>
      </c:layout>
      <c:barChart>
        <c:barDir val="col"/>
        <c:grouping val="stacked"/>
        <c:varyColors val="0"/>
        <c:ser>
          <c:idx val="0"/>
          <c:order val="0"/>
          <c:tx>
            <c:strRef>
              <c:f>'Graphique 1'!$B$1</c:f>
              <c:strCache>
                <c:ptCount val="1"/>
                <c:pt idx="0">
                  <c:v>Ouvrants droit</c:v>
                </c:pt>
              </c:strCache>
            </c:strRef>
          </c:tx>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0" scaled="1"/>
              <a:tileRect/>
            </a:gradFill>
            <a:ln>
              <a:noFill/>
            </a:ln>
            <a:effectLst>
              <a:glow>
                <a:schemeClr val="accent1">
                  <a:alpha val="40000"/>
                </a:schemeClr>
              </a:glow>
            </a:effectLst>
          </c:spPr>
          <c:invertIfNegative val="0"/>
          <c:cat>
            <c:numRef>
              <c:f>'Graphique 1'!$A$5:$A$15</c:f>
              <c:numCache>
                <c:formatCode>mmm\-yy</c:formatCode>
                <c:ptCount val="11"/>
                <c:pt idx="0">
                  <c:v>41640</c:v>
                </c:pt>
                <c:pt idx="1">
                  <c:v>42005</c:v>
                </c:pt>
                <c:pt idx="2">
                  <c:v>42370</c:v>
                </c:pt>
                <c:pt idx="3">
                  <c:v>42736</c:v>
                </c:pt>
                <c:pt idx="4">
                  <c:v>43101</c:v>
                </c:pt>
                <c:pt idx="5">
                  <c:v>43466</c:v>
                </c:pt>
                <c:pt idx="6">
                  <c:v>43831</c:v>
                </c:pt>
                <c:pt idx="7">
                  <c:v>44197</c:v>
                </c:pt>
                <c:pt idx="8">
                  <c:v>44562</c:v>
                </c:pt>
                <c:pt idx="9">
                  <c:v>44927</c:v>
                </c:pt>
                <c:pt idx="10">
                  <c:v>45292</c:v>
                </c:pt>
              </c:numCache>
            </c:numRef>
          </c:cat>
          <c:val>
            <c:numRef>
              <c:f>'Graphique 1'!$B$5:$B$15</c:f>
              <c:numCache>
                <c:formatCode>#,##0</c:formatCode>
                <c:ptCount val="11"/>
                <c:pt idx="0">
                  <c:v>1214096</c:v>
                </c:pt>
                <c:pt idx="1">
                  <c:v>1192096</c:v>
                </c:pt>
                <c:pt idx="2">
                  <c:v>1156226</c:v>
                </c:pt>
                <c:pt idx="3">
                  <c:v>1126293</c:v>
                </c:pt>
                <c:pt idx="4">
                  <c:v>1100063</c:v>
                </c:pt>
                <c:pt idx="5">
                  <c:v>1073235</c:v>
                </c:pt>
                <c:pt idx="6">
                  <c:v>1056297</c:v>
                </c:pt>
                <c:pt idx="7">
                  <c:v>1029172</c:v>
                </c:pt>
                <c:pt idx="8">
                  <c:v>1002903</c:v>
                </c:pt>
                <c:pt idx="9">
                  <c:v>973037</c:v>
                </c:pt>
                <c:pt idx="10">
                  <c:v>947368</c:v>
                </c:pt>
              </c:numCache>
            </c:numRef>
          </c:val>
          <c:extLst>
            <c:ext xmlns:c16="http://schemas.microsoft.com/office/drawing/2014/chart" uri="{C3380CC4-5D6E-409C-BE32-E72D297353CC}">
              <c16:uniqueId val="{00000000-F364-4330-BA56-899CBAC112CE}"/>
            </c:ext>
          </c:extLst>
        </c:ser>
        <c:ser>
          <c:idx val="1"/>
          <c:order val="1"/>
          <c:tx>
            <c:strRef>
              <c:f>'Graphique 1'!$C$1</c:f>
              <c:strCache>
                <c:ptCount val="1"/>
                <c:pt idx="0">
                  <c:v>Ayants droit</c:v>
                </c:pt>
              </c:strCache>
            </c:strRef>
          </c:tx>
          <c:spPr>
            <a:gradFill flip="none" rotWithShape="1">
              <a:gsLst>
                <a:gs pos="0">
                  <a:schemeClr val="accent6">
                    <a:lumMod val="60000"/>
                    <a:lumOff val="40000"/>
                    <a:shade val="30000"/>
                    <a:satMod val="115000"/>
                  </a:schemeClr>
                </a:gs>
                <a:gs pos="50000">
                  <a:schemeClr val="accent6">
                    <a:lumMod val="60000"/>
                    <a:lumOff val="40000"/>
                    <a:shade val="67500"/>
                    <a:satMod val="115000"/>
                  </a:schemeClr>
                </a:gs>
                <a:gs pos="100000">
                  <a:schemeClr val="accent6">
                    <a:lumMod val="60000"/>
                    <a:lumOff val="40000"/>
                    <a:shade val="100000"/>
                    <a:satMod val="115000"/>
                  </a:schemeClr>
                </a:gs>
              </a:gsLst>
              <a:lin ang="0" scaled="1"/>
              <a:tileRect/>
            </a:gradFill>
            <a:ln>
              <a:noFill/>
            </a:ln>
            <a:effectLst/>
          </c:spPr>
          <c:invertIfNegative val="0"/>
          <c:cat>
            <c:numRef>
              <c:f>'Graphique 1'!$A$5:$A$15</c:f>
              <c:numCache>
                <c:formatCode>mmm\-yy</c:formatCode>
                <c:ptCount val="11"/>
                <c:pt idx="0">
                  <c:v>41640</c:v>
                </c:pt>
                <c:pt idx="1">
                  <c:v>42005</c:v>
                </c:pt>
                <c:pt idx="2">
                  <c:v>42370</c:v>
                </c:pt>
                <c:pt idx="3">
                  <c:v>42736</c:v>
                </c:pt>
                <c:pt idx="4">
                  <c:v>43101</c:v>
                </c:pt>
                <c:pt idx="5">
                  <c:v>43466</c:v>
                </c:pt>
                <c:pt idx="6">
                  <c:v>43831</c:v>
                </c:pt>
                <c:pt idx="7">
                  <c:v>44197</c:v>
                </c:pt>
                <c:pt idx="8">
                  <c:v>44562</c:v>
                </c:pt>
                <c:pt idx="9">
                  <c:v>44927</c:v>
                </c:pt>
                <c:pt idx="10">
                  <c:v>45292</c:v>
                </c:pt>
              </c:numCache>
            </c:numRef>
          </c:cat>
          <c:val>
            <c:numRef>
              <c:f>'Graphique 1'!$C$5:$C$15</c:f>
              <c:numCache>
                <c:formatCode>#,##0</c:formatCode>
                <c:ptCount val="11"/>
                <c:pt idx="0">
                  <c:v>315017</c:v>
                </c:pt>
                <c:pt idx="1">
                  <c:v>290817</c:v>
                </c:pt>
                <c:pt idx="2">
                  <c:v>273413</c:v>
                </c:pt>
                <c:pt idx="3">
                  <c:v>256853</c:v>
                </c:pt>
                <c:pt idx="4">
                  <c:v>238295</c:v>
                </c:pt>
                <c:pt idx="5">
                  <c:v>225840</c:v>
                </c:pt>
                <c:pt idx="6">
                  <c:v>203104</c:v>
                </c:pt>
                <c:pt idx="7">
                  <c:v>189739</c:v>
                </c:pt>
                <c:pt idx="8">
                  <c:v>177660</c:v>
                </c:pt>
                <c:pt idx="9">
                  <c:v>166185</c:v>
                </c:pt>
                <c:pt idx="10">
                  <c:v>156335</c:v>
                </c:pt>
              </c:numCache>
            </c:numRef>
          </c:val>
          <c:extLst>
            <c:ext xmlns:c16="http://schemas.microsoft.com/office/drawing/2014/chart" uri="{C3380CC4-5D6E-409C-BE32-E72D297353CC}">
              <c16:uniqueId val="{00000001-F364-4330-BA56-899CBAC112CE}"/>
            </c:ext>
          </c:extLst>
        </c:ser>
        <c:dLbls>
          <c:showLegendKey val="0"/>
          <c:showVal val="0"/>
          <c:showCatName val="0"/>
          <c:showSerName val="0"/>
          <c:showPercent val="0"/>
          <c:showBubbleSize val="0"/>
        </c:dLbls>
        <c:gapWidth val="30"/>
        <c:overlap val="100"/>
        <c:axId val="595666720"/>
        <c:axId val="595665080"/>
      </c:barChart>
      <c:lineChart>
        <c:grouping val="standard"/>
        <c:varyColors val="0"/>
        <c:ser>
          <c:idx val="3"/>
          <c:order val="2"/>
          <c:tx>
            <c:strRef>
              <c:f>'Graphique 1'!$E$1</c:f>
              <c:strCache>
                <c:ptCount val="1"/>
                <c:pt idx="0">
                  <c:v>Evolution</c:v>
                </c:pt>
              </c:strCache>
            </c:strRef>
          </c:tx>
          <c:spPr>
            <a:ln w="31750" cap="rnd">
              <a:solidFill>
                <a:schemeClr val="accent2">
                  <a:lumMod val="75000"/>
                </a:schemeClr>
              </a:solidFill>
              <a:prstDash val="sysDot"/>
              <a:round/>
            </a:ln>
            <a:effectLst/>
          </c:spPr>
          <c:marker>
            <c:symbol val="none"/>
          </c:marker>
          <c:dLbls>
            <c:dLbl>
              <c:idx val="0"/>
              <c:layout>
                <c:manualLayout>
                  <c:x val="-2.2333895608206492E-3"/>
                  <c:y val="4.20248328557784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AA-4E18-9037-4D36A1437E07}"/>
                </c:ext>
              </c:extLst>
            </c:dLbl>
            <c:dLbl>
              <c:idx val="1"/>
              <c:layout>
                <c:manualLayout>
                  <c:x val="2.2333895608206084E-3"/>
                  <c:y val="3.05635148042024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364-4330-BA56-899CBAC112CE}"/>
                </c:ext>
              </c:extLst>
            </c:dLbl>
            <c:dLbl>
              <c:idx val="2"/>
              <c:layout>
                <c:manualLayout>
                  <c:x val="1.1166947804103246E-2"/>
                  <c:y val="-2.29226361031518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364-4330-BA56-899CBAC112CE}"/>
                </c:ext>
              </c:extLst>
            </c:dLbl>
            <c:dLbl>
              <c:idx val="3"/>
              <c:layout>
                <c:manualLayout>
                  <c:x val="-8.1890004563103153E-17"/>
                  <c:y val="1.91021967526264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364-4330-BA56-899CBAC112CE}"/>
                </c:ext>
              </c:extLst>
            </c:dLbl>
            <c:dLbl>
              <c:idx val="4"/>
              <c:layout>
                <c:manualLayout>
                  <c:x val="0"/>
                  <c:y val="4.58452722063036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364-4330-BA56-899CBAC112CE}"/>
                </c:ext>
              </c:extLst>
            </c:dLbl>
            <c:dLbl>
              <c:idx val="5"/>
              <c:layout>
                <c:manualLayout>
                  <c:x val="0"/>
                  <c:y val="3.8204393505253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364-4330-BA56-899CBAC112CE}"/>
                </c:ext>
              </c:extLst>
            </c:dLbl>
            <c:dLbl>
              <c:idx val="6"/>
              <c:layout>
                <c:manualLayout>
                  <c:x val="-1.1166947804103164E-2"/>
                  <c:y val="-3.82043935052531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364-4330-BA56-899CBAC112CE}"/>
                </c:ext>
              </c:extLst>
            </c:dLbl>
            <c:dLbl>
              <c:idx val="7"/>
              <c:layout>
                <c:manualLayout>
                  <c:x val="-3.7915392872568066E-2"/>
                  <c:y val="6.11270296084048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364-4330-BA56-899CBAC112CE}"/>
                </c:ext>
              </c:extLst>
            </c:dLbl>
            <c:dLbl>
              <c:idx val="8"/>
              <c:layout>
                <c:manualLayout>
                  <c:x val="-3.345599976364759E-2"/>
                  <c:y val="4.20248328557784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364-4330-BA56-899CBAC112CE}"/>
                </c:ext>
              </c:extLst>
            </c:dLbl>
            <c:dLbl>
              <c:idx val="9"/>
              <c:layout>
                <c:manualLayout>
                  <c:x val="-2.6782033840599996E-2"/>
                  <c:y val="4.20248328557784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364-4330-BA56-899CBAC112CE}"/>
                </c:ext>
              </c:extLst>
            </c:dLbl>
            <c:dLbl>
              <c:idx val="10"/>
              <c:layout>
                <c:manualLayout>
                  <c:x val="-6.4647980948592837E-2"/>
                  <c:y val="1.91021967526265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E6-4450-A65F-8B20D49218EB}"/>
                </c:ext>
              </c:extLst>
            </c:dLbl>
            <c:spPr>
              <a:solidFill>
                <a:schemeClr val="tx1"/>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'Graphique 1'!$D$5:$D$15</c:f>
              <c:numCache>
                <c:formatCode>#,##0</c:formatCode>
                <c:ptCount val="11"/>
                <c:pt idx="0">
                  <c:v>1529113</c:v>
                </c:pt>
                <c:pt idx="1">
                  <c:v>1482913</c:v>
                </c:pt>
                <c:pt idx="2">
                  <c:v>1429639</c:v>
                </c:pt>
                <c:pt idx="3">
                  <c:v>1383146</c:v>
                </c:pt>
                <c:pt idx="4">
                  <c:v>1338358</c:v>
                </c:pt>
                <c:pt idx="5">
                  <c:v>1299075</c:v>
                </c:pt>
                <c:pt idx="6">
                  <c:v>1259401</c:v>
                </c:pt>
                <c:pt idx="7">
                  <c:v>1218911</c:v>
                </c:pt>
                <c:pt idx="8">
                  <c:v>1180563</c:v>
                </c:pt>
                <c:pt idx="9">
                  <c:v>1139222</c:v>
                </c:pt>
                <c:pt idx="10">
                  <c:v>1103703</c:v>
                </c:pt>
              </c:numCache>
            </c:numRef>
          </c:cat>
          <c:val>
            <c:numRef>
              <c:f>'Graphique 1'!$E$4:$E$14</c:f>
              <c:numCache>
                <c:formatCode>0.0%</c:formatCode>
                <c:ptCount val="11"/>
                <c:pt idx="0">
                  <c:v>-3.2474270032890495E-2</c:v>
                </c:pt>
                <c:pt idx="1">
                  <c:v>-3.2544346876500652E-2</c:v>
                </c:pt>
                <c:pt idx="2">
                  <c:v>-3.0213594417155543E-2</c:v>
                </c:pt>
                <c:pt idx="3">
                  <c:v>-3.5925236342253419E-2</c:v>
                </c:pt>
                <c:pt idx="4">
                  <c:v>-3.2520797208246299E-2</c:v>
                </c:pt>
                <c:pt idx="5">
                  <c:v>-3.2381252593724708E-2</c:v>
                </c:pt>
                <c:pt idx="6">
                  <c:v>-2.9351638350874731E-2</c:v>
                </c:pt>
                <c:pt idx="7">
                  <c:v>-3.0540192059734794E-2</c:v>
                </c:pt>
                <c:pt idx="8">
                  <c:v>-3.2150204740189925E-2</c:v>
                </c:pt>
                <c:pt idx="9">
                  <c:v>-3.146086957948524E-2</c:v>
                </c:pt>
                <c:pt idx="10">
                  <c:v>-3.5018038003901575E-2</c:v>
                </c:pt>
              </c:numCache>
            </c:numRef>
          </c:val>
          <c:smooth val="0"/>
          <c:extLst>
            <c:ext xmlns:c16="http://schemas.microsoft.com/office/drawing/2014/chart" uri="{C3380CC4-5D6E-409C-BE32-E72D297353CC}">
              <c16:uniqueId val="{00000005-F364-4330-BA56-899CBAC112CE}"/>
            </c:ext>
          </c:extLst>
        </c:ser>
        <c:dLbls>
          <c:showLegendKey val="0"/>
          <c:showVal val="0"/>
          <c:showCatName val="0"/>
          <c:showSerName val="0"/>
          <c:showPercent val="0"/>
          <c:showBubbleSize val="0"/>
        </c:dLbls>
        <c:marker val="1"/>
        <c:smooth val="0"/>
        <c:axId val="594976432"/>
        <c:axId val="594975776"/>
        <c:extLst>
          <c:ext xmlns:c15="http://schemas.microsoft.com/office/drawing/2012/chart" uri="{02D57815-91ED-43cb-92C2-25804820EDAC}">
            <c15:filteredLineSeries>
              <c15:ser>
                <c:idx val="2"/>
                <c:order val="3"/>
                <c:tx>
                  <c:strRef>
                    <c:extLst>
                      <c:ext uri="{02D57815-91ED-43cb-92C2-25804820EDAC}">
                        <c15:formulaRef>
                          <c15:sqref>'Graphique 1'!$D$1</c15:sqref>
                        </c15:formulaRef>
                      </c:ext>
                    </c:extLst>
                    <c:strCache>
                      <c:ptCount val="1"/>
                      <c:pt idx="0">
                        <c:v>Total</c:v>
                      </c:pt>
                    </c:strCache>
                  </c:strRef>
                </c:tx>
                <c:spPr>
                  <a:ln w="31750" cap="rnd">
                    <a:solidFill>
                      <a:schemeClr val="accent3"/>
                    </a:solidFill>
                    <a:round/>
                  </a:ln>
                  <a:effectLst/>
                </c:spPr>
                <c:marker>
                  <c:symbol val="none"/>
                </c:marker>
                <c:cat>
                  <c:numRef>
                    <c:extLst>
                      <c:ext uri="{02D57815-91ED-43cb-92C2-25804820EDAC}">
                        <c15:formulaRef>
                          <c15:sqref>'Graphique 1'!$D$5:$D$15</c15:sqref>
                        </c15:formulaRef>
                      </c:ext>
                    </c:extLst>
                    <c:numCache>
                      <c:formatCode>#,##0</c:formatCode>
                      <c:ptCount val="11"/>
                      <c:pt idx="0">
                        <c:v>1529113</c:v>
                      </c:pt>
                      <c:pt idx="1">
                        <c:v>1482913</c:v>
                      </c:pt>
                      <c:pt idx="2">
                        <c:v>1429639</c:v>
                      </c:pt>
                      <c:pt idx="3">
                        <c:v>1383146</c:v>
                      </c:pt>
                      <c:pt idx="4">
                        <c:v>1338358</c:v>
                      </c:pt>
                      <c:pt idx="5">
                        <c:v>1299075</c:v>
                      </c:pt>
                      <c:pt idx="6">
                        <c:v>1259401</c:v>
                      </c:pt>
                      <c:pt idx="7">
                        <c:v>1218911</c:v>
                      </c:pt>
                      <c:pt idx="8">
                        <c:v>1180563</c:v>
                      </c:pt>
                      <c:pt idx="9">
                        <c:v>1139222</c:v>
                      </c:pt>
                      <c:pt idx="10">
                        <c:v>1103703</c:v>
                      </c:pt>
                    </c:numCache>
                  </c:numRef>
                </c:cat>
                <c:val>
                  <c:numRef>
                    <c:extLst>
                      <c:ext uri="{02D57815-91ED-43cb-92C2-25804820EDAC}">
                        <c15:formulaRef>
                          <c15:sqref>'Graphique 1'!$D$5:$D$15</c15:sqref>
                        </c15:formulaRef>
                      </c:ext>
                    </c:extLst>
                    <c:numCache>
                      <c:formatCode>#,##0</c:formatCode>
                      <c:ptCount val="11"/>
                      <c:pt idx="0">
                        <c:v>1529113</c:v>
                      </c:pt>
                      <c:pt idx="1">
                        <c:v>1482913</c:v>
                      </c:pt>
                      <c:pt idx="2">
                        <c:v>1429639</c:v>
                      </c:pt>
                      <c:pt idx="3">
                        <c:v>1383146</c:v>
                      </c:pt>
                      <c:pt idx="4">
                        <c:v>1338358</c:v>
                      </c:pt>
                      <c:pt idx="5">
                        <c:v>1299075</c:v>
                      </c:pt>
                      <c:pt idx="6">
                        <c:v>1259401</c:v>
                      </c:pt>
                      <c:pt idx="7">
                        <c:v>1218911</c:v>
                      </c:pt>
                      <c:pt idx="8">
                        <c:v>1180563</c:v>
                      </c:pt>
                      <c:pt idx="9">
                        <c:v>1139222</c:v>
                      </c:pt>
                      <c:pt idx="10">
                        <c:v>1103703</c:v>
                      </c:pt>
                    </c:numCache>
                  </c:numRef>
                </c:val>
                <c:smooth val="0"/>
                <c:extLst>
                  <c:ext xmlns:c16="http://schemas.microsoft.com/office/drawing/2014/chart" uri="{C3380CC4-5D6E-409C-BE32-E72D297353CC}">
                    <c16:uniqueId val="{00000012-F364-4330-BA56-899CBAC112CE}"/>
                  </c:ext>
                </c:extLst>
              </c15:ser>
            </c15:filteredLineSeries>
          </c:ext>
        </c:extLst>
      </c:lineChart>
      <c:dateAx>
        <c:axId val="595666720"/>
        <c:scaling>
          <c:orientation val="minMax"/>
          <c:max val="45292"/>
          <c:min val="41640"/>
        </c:scaling>
        <c:delete val="0"/>
        <c:axPos val="b"/>
        <c:minorGridlines>
          <c:spPr>
            <a:ln>
              <a:solidFill>
                <a:schemeClr val="tx2">
                  <a:lumMod val="5000"/>
                  <a:lumOff val="95000"/>
                </a:schemeClr>
              </a:solidFill>
            </a:ln>
            <a:effectLst/>
          </c:spPr>
        </c:minorGridlines>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595665080"/>
        <c:crosses val="autoZero"/>
        <c:auto val="1"/>
        <c:lblOffset val="100"/>
        <c:baseTimeUnit val="years"/>
        <c:minorUnit val="3"/>
        <c:minorTimeUnit val="years"/>
      </c:dateAx>
      <c:valAx>
        <c:axId val="595665080"/>
        <c:scaling>
          <c:orientation val="minMax"/>
          <c:max val="16000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crossAx val="595666720"/>
        <c:crosses val="autoZero"/>
        <c:crossBetween val="between"/>
      </c:valAx>
      <c:valAx>
        <c:axId val="594975776"/>
        <c:scaling>
          <c:orientation val="minMax"/>
          <c:max val="-2.0000000000000004E-2"/>
          <c:min val="-4.0000000000000008E-2"/>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fr-FR"/>
          </a:p>
        </c:txPr>
        <c:crossAx val="594976432"/>
        <c:crosses val="max"/>
        <c:crossBetween val="between"/>
      </c:valAx>
      <c:catAx>
        <c:axId val="594976432"/>
        <c:scaling>
          <c:orientation val="minMax"/>
        </c:scaling>
        <c:delete val="1"/>
        <c:axPos val="b"/>
        <c:numFmt formatCode="#,##0" sourceLinked="1"/>
        <c:majorTickMark val="out"/>
        <c:minorTickMark val="none"/>
        <c:tickLblPos val="nextTo"/>
        <c:crossAx val="594975776"/>
        <c:crosses val="autoZero"/>
        <c:auto val="1"/>
        <c:lblAlgn val="ctr"/>
        <c:lblOffset val="100"/>
        <c:tickLblSkip val="1"/>
        <c:tickMarkSkip val="1"/>
        <c:noMultiLvlLbl val="0"/>
      </c:catAx>
      <c:spPr>
        <a:noFill/>
        <a:ln w="25400">
          <a:noFill/>
        </a:ln>
        <a:effectLst/>
      </c:spPr>
    </c:plotArea>
    <c:legend>
      <c:legendPos val="b"/>
      <c:layout>
        <c:manualLayout>
          <c:xMode val="edge"/>
          <c:yMode val="edge"/>
          <c:x val="0.17815185782839971"/>
          <c:y val="0.89732524122163815"/>
          <c:w val="0.65477592005767249"/>
          <c:h val="9.5033880077311256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1875"/>
          <c:y val="1.6835016835016835E-2"/>
          <c:w val="0.8677083333333333"/>
          <c:h val="0.8164983164983165"/>
        </c:manualLayout>
      </c:layout>
      <c:barChart>
        <c:barDir val="bar"/>
        <c:grouping val="clustered"/>
        <c:varyColors val="0"/>
        <c:ser>
          <c:idx val="0"/>
          <c:order val="0"/>
          <c:tx>
            <c:v>F-1</c:v>
          </c:tx>
          <c:spPr>
            <a:gradFill flip="none" rotWithShape="1">
              <a:gsLst>
                <a:gs pos="0">
                  <a:schemeClr val="accent4">
                    <a:lumMod val="40000"/>
                    <a:lumOff val="60000"/>
                    <a:shade val="30000"/>
                    <a:satMod val="115000"/>
                  </a:schemeClr>
                </a:gs>
                <a:gs pos="50000">
                  <a:schemeClr val="accent4">
                    <a:lumMod val="40000"/>
                    <a:lumOff val="60000"/>
                    <a:shade val="67500"/>
                    <a:satMod val="115000"/>
                  </a:schemeClr>
                </a:gs>
                <a:gs pos="100000">
                  <a:schemeClr val="accent4">
                    <a:lumMod val="40000"/>
                    <a:lumOff val="60000"/>
                    <a:shade val="100000"/>
                    <a:satMod val="115000"/>
                  </a:schemeClr>
                </a:gs>
              </a:gsLst>
              <a:lin ang="10800000" scaled="1"/>
              <a:tileRect/>
            </a:gradFill>
            <a:ln w="12700">
              <a:noFill/>
              <a:prstDash val="solid"/>
            </a:ln>
          </c:spPr>
          <c:invertIfNegative val="0"/>
          <c:cat>
            <c:strRef>
              <c:f>'Données Pyramide'!$B$3:$B$13</c:f>
              <c:strCache>
                <c:ptCount val="11"/>
                <c:pt idx="0">
                  <c:v>0-9 ans</c:v>
                </c:pt>
                <c:pt idx="1">
                  <c:v>10-19 ans</c:v>
                </c:pt>
                <c:pt idx="2">
                  <c:v>20-29 ans</c:v>
                </c:pt>
                <c:pt idx="3">
                  <c:v>30-39 ans</c:v>
                </c:pt>
                <c:pt idx="4">
                  <c:v>40-49 ans</c:v>
                </c:pt>
                <c:pt idx="5">
                  <c:v>50-59 ans</c:v>
                </c:pt>
                <c:pt idx="6">
                  <c:v>60-69 ans</c:v>
                </c:pt>
                <c:pt idx="7">
                  <c:v>70-79 ans</c:v>
                </c:pt>
                <c:pt idx="8">
                  <c:v>80-89 ans</c:v>
                </c:pt>
                <c:pt idx="9">
                  <c:v>90-99 ans</c:v>
                </c:pt>
                <c:pt idx="10">
                  <c:v>100 ans ou plus</c:v>
                </c:pt>
              </c:strCache>
            </c:strRef>
          </c:cat>
          <c:val>
            <c:numRef>
              <c:f>'Données Pyramide'!$D$3:$D$13</c:f>
              <c:numCache>
                <c:formatCode>_-* #\ ##0\ _€_-;\-* #\ ##0\ _€_-;_-* "-"??\ _€_-;_-@_-</c:formatCode>
                <c:ptCount val="11"/>
                <c:pt idx="0">
                  <c:v>27047</c:v>
                </c:pt>
                <c:pt idx="1">
                  <c:v>49269</c:v>
                </c:pt>
                <c:pt idx="2">
                  <c:v>8857</c:v>
                </c:pt>
                <c:pt idx="3">
                  <c:v>16206</c:v>
                </c:pt>
                <c:pt idx="4">
                  <c:v>37798</c:v>
                </c:pt>
                <c:pt idx="5">
                  <c:v>61252</c:v>
                </c:pt>
                <c:pt idx="6">
                  <c:v>95313</c:v>
                </c:pt>
                <c:pt idx="7">
                  <c:v>146844</c:v>
                </c:pt>
                <c:pt idx="8">
                  <c:v>216691</c:v>
                </c:pt>
                <c:pt idx="9">
                  <c:v>72764</c:v>
                </c:pt>
                <c:pt idx="10">
                  <c:v>3990</c:v>
                </c:pt>
              </c:numCache>
            </c:numRef>
          </c:val>
          <c:extLst>
            <c:ext xmlns:c16="http://schemas.microsoft.com/office/drawing/2014/chart" uri="{C3380CC4-5D6E-409C-BE32-E72D297353CC}">
              <c16:uniqueId val="{00000000-C87E-4A2D-98FA-CF5949A15582}"/>
            </c:ext>
          </c:extLst>
        </c:ser>
        <c:ser>
          <c:idx val="1"/>
          <c:order val="1"/>
          <c:tx>
            <c:v>H-1</c:v>
          </c:tx>
          <c:spPr>
            <a:gradFill flip="none" rotWithShape="1">
              <a:gsLst>
                <a:gs pos="0">
                  <a:schemeClr val="accent5">
                    <a:lumMod val="60000"/>
                    <a:lumOff val="40000"/>
                    <a:shade val="30000"/>
                    <a:satMod val="115000"/>
                  </a:schemeClr>
                </a:gs>
                <a:gs pos="50000">
                  <a:schemeClr val="accent5">
                    <a:lumMod val="60000"/>
                    <a:lumOff val="40000"/>
                    <a:shade val="67500"/>
                    <a:satMod val="115000"/>
                  </a:schemeClr>
                </a:gs>
                <a:gs pos="100000">
                  <a:schemeClr val="accent5">
                    <a:lumMod val="60000"/>
                    <a:lumOff val="40000"/>
                    <a:shade val="100000"/>
                    <a:satMod val="115000"/>
                  </a:schemeClr>
                </a:gs>
              </a:gsLst>
              <a:lin ang="0" scaled="1"/>
              <a:tileRect/>
            </a:gradFill>
            <a:ln w="12700">
              <a:noFill/>
              <a:prstDash val="solid"/>
            </a:ln>
          </c:spPr>
          <c:invertIfNegative val="0"/>
          <c:cat>
            <c:strRef>
              <c:f>'Données Pyramide'!$B$3:$B$13</c:f>
              <c:strCache>
                <c:ptCount val="11"/>
                <c:pt idx="0">
                  <c:v>0-9 ans</c:v>
                </c:pt>
                <c:pt idx="1">
                  <c:v>10-19 ans</c:v>
                </c:pt>
                <c:pt idx="2">
                  <c:v>20-29 ans</c:v>
                </c:pt>
                <c:pt idx="3">
                  <c:v>30-39 ans</c:v>
                </c:pt>
                <c:pt idx="4">
                  <c:v>40-49 ans</c:v>
                </c:pt>
                <c:pt idx="5">
                  <c:v>50-59 ans</c:v>
                </c:pt>
                <c:pt idx="6">
                  <c:v>60-69 ans</c:v>
                </c:pt>
                <c:pt idx="7">
                  <c:v>70-79 ans</c:v>
                </c:pt>
                <c:pt idx="8">
                  <c:v>80-89 ans</c:v>
                </c:pt>
                <c:pt idx="9">
                  <c:v>90-99 ans</c:v>
                </c:pt>
                <c:pt idx="10">
                  <c:v>100 ans ou plus</c:v>
                </c:pt>
              </c:strCache>
            </c:strRef>
          </c:cat>
          <c:val>
            <c:numRef>
              <c:f>'Données Pyramide'!$G$3:$G$13</c:f>
              <c:numCache>
                <c:formatCode>#\ ##0;[Red]#\ ##0</c:formatCode>
                <c:ptCount val="11"/>
                <c:pt idx="0">
                  <c:v>-28183</c:v>
                </c:pt>
                <c:pt idx="1">
                  <c:v>-51184</c:v>
                </c:pt>
                <c:pt idx="2">
                  <c:v>-25055</c:v>
                </c:pt>
                <c:pt idx="3">
                  <c:v>-56651</c:v>
                </c:pt>
                <c:pt idx="4">
                  <c:v>-96143</c:v>
                </c:pt>
                <c:pt idx="5">
                  <c:v>-127434</c:v>
                </c:pt>
                <c:pt idx="6">
                  <c:v>-127533</c:v>
                </c:pt>
                <c:pt idx="7">
                  <c:v>-114641</c:v>
                </c:pt>
                <c:pt idx="8">
                  <c:v>-135339</c:v>
                </c:pt>
                <c:pt idx="9">
                  <c:v>-30019</c:v>
                </c:pt>
                <c:pt idx="10">
                  <c:v>-900</c:v>
                </c:pt>
              </c:numCache>
            </c:numRef>
          </c:val>
          <c:extLst>
            <c:ext xmlns:c16="http://schemas.microsoft.com/office/drawing/2014/chart" uri="{C3380CC4-5D6E-409C-BE32-E72D297353CC}">
              <c16:uniqueId val="{00000001-C87E-4A2D-98FA-CF5949A15582}"/>
            </c:ext>
          </c:extLst>
        </c:ser>
        <c:ser>
          <c:idx val="2"/>
          <c:order val="2"/>
          <c:tx>
            <c:v>F</c:v>
          </c:tx>
          <c:spPr>
            <a:gradFill flip="none" rotWithShape="1">
              <a:gsLst>
                <a:gs pos="0">
                  <a:srgbClr val="993366">
                    <a:shade val="30000"/>
                    <a:satMod val="115000"/>
                  </a:srgbClr>
                </a:gs>
                <a:gs pos="50000">
                  <a:srgbClr val="993366">
                    <a:shade val="67500"/>
                    <a:satMod val="115000"/>
                  </a:srgbClr>
                </a:gs>
                <a:gs pos="100000">
                  <a:srgbClr val="993366">
                    <a:shade val="100000"/>
                    <a:satMod val="115000"/>
                  </a:srgbClr>
                </a:gs>
              </a:gsLst>
              <a:path path="circle">
                <a:fillToRect l="50000" t="50000" r="50000" b="50000"/>
              </a:path>
              <a:tileRect/>
            </a:gradFill>
            <a:ln w="12700">
              <a:noFill/>
              <a:prstDash val="solid"/>
            </a:ln>
          </c:spPr>
          <c:invertIfNegative val="0"/>
          <c:val>
            <c:numRef>
              <c:f>'Données Pyramide'!$H$3:$H$13</c:f>
              <c:numCache>
                <c:formatCode>_-* #\ ##0\ _€_-;\-* #\ ##0\ _€_-;_-* "-"??\ _€_-;_-@_-</c:formatCode>
                <c:ptCount val="11"/>
                <c:pt idx="0">
                  <c:v>18043</c:v>
                </c:pt>
                <c:pt idx="1">
                  <c:v>34465</c:v>
                </c:pt>
                <c:pt idx="2">
                  <c:v>14415</c:v>
                </c:pt>
                <c:pt idx="3">
                  <c:v>15895</c:v>
                </c:pt>
                <c:pt idx="4">
                  <c:v>22999</c:v>
                </c:pt>
                <c:pt idx="5">
                  <c:v>35260</c:v>
                </c:pt>
                <c:pt idx="6">
                  <c:v>57202</c:v>
                </c:pt>
                <c:pt idx="7">
                  <c:v>87803</c:v>
                </c:pt>
                <c:pt idx="8">
                  <c:v>111314</c:v>
                </c:pt>
                <c:pt idx="9">
                  <c:v>76903</c:v>
                </c:pt>
                <c:pt idx="10">
                  <c:v>4694</c:v>
                </c:pt>
              </c:numCache>
            </c:numRef>
          </c:val>
          <c:extLst>
            <c:ext xmlns:c16="http://schemas.microsoft.com/office/drawing/2014/chart" uri="{C3380CC4-5D6E-409C-BE32-E72D297353CC}">
              <c16:uniqueId val="{00000002-C87E-4A2D-98FA-CF5949A15582}"/>
            </c:ext>
          </c:extLst>
        </c:ser>
        <c:ser>
          <c:idx val="3"/>
          <c:order val="3"/>
          <c:tx>
            <c:v>H</c:v>
          </c:tx>
          <c:spPr>
            <a:gradFill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path path="circle">
                <a:fillToRect l="50000" t="50000" r="50000" b="50000"/>
              </a:path>
              <a:tileRect/>
            </a:gradFill>
            <a:ln w="12700">
              <a:noFill/>
              <a:prstDash val="solid"/>
            </a:ln>
          </c:spPr>
          <c:invertIfNegative val="0"/>
          <c:val>
            <c:numRef>
              <c:f>'Données Pyramide'!$K$3:$K$13</c:f>
              <c:numCache>
                <c:formatCode>#\ ##0;[Red]#\ ##0</c:formatCode>
                <c:ptCount val="11"/>
                <c:pt idx="0">
                  <c:v>-19107</c:v>
                </c:pt>
                <c:pt idx="1">
                  <c:v>-34772</c:v>
                </c:pt>
                <c:pt idx="2">
                  <c:v>-25031</c:v>
                </c:pt>
                <c:pt idx="3">
                  <c:v>-52410</c:v>
                </c:pt>
                <c:pt idx="4">
                  <c:v>-68188</c:v>
                </c:pt>
                <c:pt idx="5">
                  <c:v>-92447</c:v>
                </c:pt>
                <c:pt idx="6">
                  <c:v>-115200</c:v>
                </c:pt>
                <c:pt idx="7">
                  <c:v>-109630</c:v>
                </c:pt>
                <c:pt idx="8">
                  <c:v>-73429</c:v>
                </c:pt>
                <c:pt idx="9">
                  <c:v>-33346</c:v>
                </c:pt>
                <c:pt idx="10">
                  <c:v>-1150</c:v>
                </c:pt>
              </c:numCache>
            </c:numRef>
          </c:val>
          <c:extLst>
            <c:ext xmlns:c16="http://schemas.microsoft.com/office/drawing/2014/chart" uri="{C3380CC4-5D6E-409C-BE32-E72D297353CC}">
              <c16:uniqueId val="{00000003-C87E-4A2D-98FA-CF5949A15582}"/>
            </c:ext>
          </c:extLst>
        </c:ser>
        <c:dLbls>
          <c:showLegendKey val="0"/>
          <c:showVal val="0"/>
          <c:showCatName val="0"/>
          <c:showSerName val="0"/>
          <c:showPercent val="0"/>
          <c:showBubbleSize val="0"/>
        </c:dLbls>
        <c:gapWidth val="30"/>
        <c:overlap val="85"/>
        <c:axId val="125221080"/>
        <c:axId val="283926152"/>
      </c:barChart>
      <c:catAx>
        <c:axId val="125221080"/>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fr-FR"/>
                  <a:t>Age atteint dans l'année</a:t>
                </a:r>
              </a:p>
            </c:rich>
          </c:tx>
          <c:layout>
            <c:manualLayout>
              <c:xMode val="edge"/>
              <c:yMode val="edge"/>
              <c:x val="0"/>
              <c:y val="0.2912457912457912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fr-FR"/>
          </a:p>
        </c:txPr>
        <c:crossAx val="283926152"/>
        <c:crosses val="autoZero"/>
        <c:auto val="1"/>
        <c:lblAlgn val="ctr"/>
        <c:lblOffset val="100"/>
        <c:tickLblSkip val="1"/>
        <c:tickMarkSkip val="1"/>
        <c:noMultiLvlLbl val="0"/>
      </c:catAx>
      <c:valAx>
        <c:axId val="283926152"/>
        <c:scaling>
          <c:orientation val="minMax"/>
          <c:max val="240000"/>
          <c:min val="-240000"/>
        </c:scaling>
        <c:delete val="0"/>
        <c:axPos val="b"/>
        <c:title>
          <c:tx>
            <c:rich>
              <a:bodyPr/>
              <a:lstStyle/>
              <a:p>
                <a:pPr>
                  <a:defRPr sz="1000" b="1" i="0" u="none" strike="noStrike" baseline="0">
                    <a:solidFill>
                      <a:srgbClr val="000000"/>
                    </a:solidFill>
                    <a:latin typeface="Arial"/>
                    <a:ea typeface="Arial"/>
                    <a:cs typeface="Arial"/>
                  </a:defRPr>
                </a:pPr>
                <a:r>
                  <a:rPr lang="fr-FR"/>
                  <a:t>Effectif</a:t>
                </a:r>
              </a:p>
            </c:rich>
          </c:tx>
          <c:layout>
            <c:manualLayout>
              <c:xMode val="edge"/>
              <c:yMode val="edge"/>
              <c:x val="0.53125"/>
              <c:y val="0.9427609427609428"/>
            </c:manualLayout>
          </c:layout>
          <c:overlay val="0"/>
          <c:spPr>
            <a:noFill/>
            <a:ln w="25400">
              <a:noFill/>
            </a:ln>
          </c:spPr>
        </c:title>
        <c:numFmt formatCode="#,##0;[Black]#,##0" sourceLinked="0"/>
        <c:majorTickMark val="out"/>
        <c:minorTickMark val="none"/>
        <c:tickLblPos val="nextTo"/>
        <c:spPr>
          <a:ln w="3175">
            <a:solidFill>
              <a:srgbClr val="000000"/>
            </a:solidFill>
            <a:prstDash val="solid"/>
          </a:ln>
        </c:spPr>
        <c:txPr>
          <a:bodyPr rot="-2520000" vert="horz"/>
          <a:lstStyle/>
          <a:p>
            <a:pPr>
              <a:defRPr sz="1100" b="0" i="0" u="none" strike="noStrike" baseline="0">
                <a:solidFill>
                  <a:schemeClr val="tx1"/>
                </a:solidFill>
                <a:latin typeface="Arial"/>
                <a:ea typeface="Arial"/>
                <a:cs typeface="Arial"/>
              </a:defRPr>
            </a:pPr>
            <a:endParaRPr lang="fr-FR"/>
          </a:p>
        </c:txPr>
        <c:crossAx val="125221080"/>
        <c:crosses val="autoZero"/>
        <c:crossBetween val="between"/>
        <c:majorUnit val="20000"/>
        <c:minorUnit val="10000"/>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2"/>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withinLinearReversed" id="26">
  <a:schemeClr val="accent6"/>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png"/><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3.png"/><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43602</xdr:colOff>
      <xdr:row>26</xdr:row>
      <xdr:rowOff>57150</xdr:rowOff>
    </xdr:to>
    <xdr:pic>
      <xdr:nvPicPr>
        <xdr:cNvPr id="3" name="Image 2">
          <a:extLst>
            <a:ext uri="{FF2B5EF4-FFF2-40B4-BE49-F238E27FC236}">
              <a16:creationId xmlns:a16="http://schemas.microsoft.com/office/drawing/2014/main" id="{CC6263BF-2877-4959-8940-6AF3F2ED8B17}"/>
            </a:ext>
          </a:extLst>
        </xdr:cNvPr>
        <xdr:cNvPicPr>
          <a:picLocks noChangeAspect="1"/>
        </xdr:cNvPicPr>
      </xdr:nvPicPr>
      <xdr:blipFill>
        <a:blip xmlns:r="http://schemas.openxmlformats.org/officeDocument/2006/relationships" r:embed="rId1">
          <a:alphaModFix amt="35000"/>
        </a:blip>
        <a:stretch>
          <a:fillRect/>
        </a:stretch>
      </xdr:blipFill>
      <xdr:spPr>
        <a:xfrm>
          <a:off x="0" y="0"/>
          <a:ext cx="12921402" cy="501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21167</xdr:colOff>
      <xdr:row>25</xdr:row>
      <xdr:rowOff>11641</xdr:rowOff>
    </xdr:from>
    <xdr:to>
      <xdr:col>6</xdr:col>
      <xdr:colOff>137583</xdr:colOff>
      <xdr:row>39</xdr:row>
      <xdr:rowOff>190499</xdr:rowOff>
    </xdr:to>
    <xdr:graphicFrame macro="">
      <xdr:nvGraphicFramePr>
        <xdr:cNvPr id="2" name="Graphique 1">
          <a:extLst>
            <a:ext uri="{FF2B5EF4-FFF2-40B4-BE49-F238E27FC236}">
              <a16:creationId xmlns:a16="http://schemas.microsoft.com/office/drawing/2014/main" id="{DC55BA09-DF63-48E5-92D4-C3590FB196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306916</xdr:colOff>
      <xdr:row>25</xdr:row>
      <xdr:rowOff>60326</xdr:rowOff>
    </xdr:from>
    <xdr:to>
      <xdr:col>12</xdr:col>
      <xdr:colOff>469900</xdr:colOff>
      <xdr:row>39</xdr:row>
      <xdr:rowOff>169334</xdr:rowOff>
    </xdr:to>
    <xdr:graphicFrame macro="">
      <xdr:nvGraphicFramePr>
        <xdr:cNvPr id="3" name="Graphique 2">
          <a:extLst>
            <a:ext uri="{FF2B5EF4-FFF2-40B4-BE49-F238E27FC236}">
              <a16:creationId xmlns:a16="http://schemas.microsoft.com/office/drawing/2014/main" id="{004A2CFF-51F8-423D-AADF-B443DD0EA1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292488</xdr:colOff>
      <xdr:row>12</xdr:row>
      <xdr:rowOff>95250</xdr:rowOff>
    </xdr:from>
    <xdr:to>
      <xdr:col>28</xdr:col>
      <xdr:colOff>250031</xdr:colOff>
      <xdr:row>38</xdr:row>
      <xdr:rowOff>114300</xdr:rowOff>
    </xdr:to>
    <xdr:graphicFrame macro="">
      <xdr:nvGraphicFramePr>
        <xdr:cNvPr id="4" name="Graphique 3">
          <a:extLst>
            <a:ext uri="{FF2B5EF4-FFF2-40B4-BE49-F238E27FC236}">
              <a16:creationId xmlns:a16="http://schemas.microsoft.com/office/drawing/2014/main" id="{F09CB04E-3372-49F2-864B-287C985A0B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846666</xdr:colOff>
      <xdr:row>45</xdr:row>
      <xdr:rowOff>143934</xdr:rowOff>
    </xdr:from>
    <xdr:to>
      <xdr:col>14</xdr:col>
      <xdr:colOff>219075</xdr:colOff>
      <xdr:row>60</xdr:row>
      <xdr:rowOff>166434</xdr:rowOff>
    </xdr:to>
    <xdr:graphicFrame macro="">
      <xdr:nvGraphicFramePr>
        <xdr:cNvPr id="6" name="Graphique 5">
          <a:extLst>
            <a:ext uri="{FF2B5EF4-FFF2-40B4-BE49-F238E27FC236}">
              <a16:creationId xmlns:a16="http://schemas.microsoft.com/office/drawing/2014/main" id="{E4BCD337-6D3C-47ED-B7D7-CC3D0512FF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7</xdr:col>
      <xdr:colOff>23812</xdr:colOff>
      <xdr:row>49</xdr:row>
      <xdr:rowOff>83344</xdr:rowOff>
    </xdr:from>
    <xdr:to>
      <xdr:col>7</xdr:col>
      <xdr:colOff>961707</xdr:colOff>
      <xdr:row>52</xdr:row>
      <xdr:rowOff>181769</xdr:rowOff>
    </xdr:to>
    <xdr:pic>
      <xdr:nvPicPr>
        <xdr:cNvPr id="8" name="Image 7">
          <a:extLst>
            <a:ext uri="{FF2B5EF4-FFF2-40B4-BE49-F238E27FC236}">
              <a16:creationId xmlns:a16="http://schemas.microsoft.com/office/drawing/2014/main" id="{DB0C6C18-D41A-4E93-A4B5-44E903436F3D}"/>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43562" y="9501188"/>
          <a:ext cx="937895" cy="669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315384</xdr:colOff>
      <xdr:row>13</xdr:row>
      <xdr:rowOff>136524</xdr:rowOff>
    </xdr:from>
    <xdr:to>
      <xdr:col>5</xdr:col>
      <xdr:colOff>603250</xdr:colOff>
      <xdr:row>29</xdr:row>
      <xdr:rowOff>126999</xdr:rowOff>
    </xdr:to>
    <xdr:graphicFrame macro="">
      <xdr:nvGraphicFramePr>
        <xdr:cNvPr id="2" name="Graphique 1">
          <a:extLst>
            <a:ext uri="{FF2B5EF4-FFF2-40B4-BE49-F238E27FC236}">
              <a16:creationId xmlns:a16="http://schemas.microsoft.com/office/drawing/2014/main" id="{48DFBFA1-397C-480C-9047-2017DE1665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8</xdr:row>
      <xdr:rowOff>10582</xdr:rowOff>
    </xdr:from>
    <xdr:to>
      <xdr:col>6</xdr:col>
      <xdr:colOff>10582</xdr:colOff>
      <xdr:row>13</xdr:row>
      <xdr:rowOff>148165</xdr:rowOff>
    </xdr:to>
    <xdr:pic>
      <xdr:nvPicPr>
        <xdr:cNvPr id="3" name="Image 2">
          <a:extLst>
            <a:ext uri="{FF2B5EF4-FFF2-40B4-BE49-F238E27FC236}">
              <a16:creationId xmlns:a16="http://schemas.microsoft.com/office/drawing/2014/main" id="{D9B07312-4C18-4F72-8C4B-03C413ECAB6A}"/>
            </a:ext>
          </a:extLst>
        </xdr:cNvPr>
        <xdr:cNvPicPr/>
      </xdr:nvPicPr>
      <xdr:blipFill>
        <a:blip xmlns:r="http://schemas.openxmlformats.org/officeDocument/2006/relationships" r:embed="rId2"/>
        <a:stretch>
          <a:fillRect/>
        </a:stretch>
      </xdr:blipFill>
      <xdr:spPr>
        <a:xfrm>
          <a:off x="0" y="1576915"/>
          <a:ext cx="7090832" cy="1090083"/>
        </a:xfrm>
        <a:prstGeom prst="rect">
          <a:avLst/>
        </a:prstGeom>
      </xdr:spPr>
    </xdr:pic>
    <xdr:clientData/>
  </xdr:twoCellAnchor>
  <xdr:twoCellAnchor>
    <xdr:from>
      <xdr:col>5</xdr:col>
      <xdr:colOff>1190625</xdr:colOff>
      <xdr:row>14</xdr:row>
      <xdr:rowOff>9525</xdr:rowOff>
    </xdr:from>
    <xdr:to>
      <xdr:col>9</xdr:col>
      <xdr:colOff>659341</xdr:colOff>
      <xdr:row>30</xdr:row>
      <xdr:rowOff>0</xdr:rowOff>
    </xdr:to>
    <xdr:graphicFrame macro="">
      <xdr:nvGraphicFramePr>
        <xdr:cNvPr id="4" name="Graphique 3">
          <a:extLst>
            <a:ext uri="{FF2B5EF4-FFF2-40B4-BE49-F238E27FC236}">
              <a16:creationId xmlns:a16="http://schemas.microsoft.com/office/drawing/2014/main" id="{0069005A-32A6-4446-A026-B95D1F98E2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8</xdr:row>
      <xdr:rowOff>14815</xdr:rowOff>
    </xdr:from>
    <xdr:to>
      <xdr:col>6</xdr:col>
      <xdr:colOff>10582</xdr:colOff>
      <xdr:row>13</xdr:row>
      <xdr:rowOff>152398</xdr:rowOff>
    </xdr:to>
    <xdr:pic>
      <xdr:nvPicPr>
        <xdr:cNvPr id="5" name="Image 4">
          <a:extLst>
            <a:ext uri="{FF2B5EF4-FFF2-40B4-BE49-F238E27FC236}">
              <a16:creationId xmlns:a16="http://schemas.microsoft.com/office/drawing/2014/main" id="{1CFD7738-47FA-45C9-829B-16280E7B52B6}"/>
            </a:ext>
          </a:extLst>
        </xdr:cNvPr>
        <xdr:cNvPicPr/>
      </xdr:nvPicPr>
      <xdr:blipFill>
        <a:blip xmlns:r="http://schemas.openxmlformats.org/officeDocument/2006/relationships" r:embed="rId2"/>
        <a:stretch>
          <a:fillRect/>
        </a:stretch>
      </xdr:blipFill>
      <xdr:spPr>
        <a:xfrm>
          <a:off x="0" y="1576915"/>
          <a:ext cx="7068607" cy="10900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276225</xdr:colOff>
      <xdr:row>0</xdr:row>
      <xdr:rowOff>28575</xdr:rowOff>
    </xdr:from>
    <xdr:to>
      <xdr:col>15</xdr:col>
      <xdr:colOff>19049</xdr:colOff>
      <xdr:row>18</xdr:row>
      <xdr:rowOff>95250</xdr:rowOff>
    </xdr:to>
    <xdr:graphicFrame macro="">
      <xdr:nvGraphicFramePr>
        <xdr:cNvPr id="2" name="Graphique 1">
          <a:extLst>
            <a:ext uri="{FF2B5EF4-FFF2-40B4-BE49-F238E27FC236}">
              <a16:creationId xmlns:a16="http://schemas.microsoft.com/office/drawing/2014/main" id="{9EEB6A41-E521-42E7-AACD-1BF49BB98D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104775</xdr:colOff>
      <xdr:row>3</xdr:row>
      <xdr:rowOff>152400</xdr:rowOff>
    </xdr:from>
    <xdr:to>
      <xdr:col>7</xdr:col>
      <xdr:colOff>154305</xdr:colOff>
      <xdr:row>11</xdr:row>
      <xdr:rowOff>71120</xdr:rowOff>
    </xdr:to>
    <xdr:pic>
      <xdr:nvPicPr>
        <xdr:cNvPr id="3" name="Image 2">
          <a:extLst>
            <a:ext uri="{FF2B5EF4-FFF2-40B4-BE49-F238E27FC236}">
              <a16:creationId xmlns:a16="http://schemas.microsoft.com/office/drawing/2014/main" id="{D8909C34-9F5D-4020-9F63-B3397D83433F}"/>
            </a:ext>
          </a:extLst>
        </xdr:cNvPr>
        <xdr:cNvPicPr/>
      </xdr:nvPicPr>
      <xdr:blipFill>
        <a:blip xmlns:r="http://schemas.openxmlformats.org/officeDocument/2006/relationships" r:embed="rId2"/>
        <a:stretch>
          <a:fillRect/>
        </a:stretch>
      </xdr:blipFill>
      <xdr:spPr>
        <a:xfrm>
          <a:off x="4352925" y="742950"/>
          <a:ext cx="1573530" cy="14427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107154</xdr:colOff>
      <xdr:row>6</xdr:row>
      <xdr:rowOff>47626</xdr:rowOff>
    </xdr:from>
    <xdr:to>
      <xdr:col>11</xdr:col>
      <xdr:colOff>1500185</xdr:colOff>
      <xdr:row>9</xdr:row>
      <xdr:rowOff>154782</xdr:rowOff>
    </xdr:to>
    <xdr:pic>
      <xdr:nvPicPr>
        <xdr:cNvPr id="3" name="Image 2">
          <a:extLst>
            <a:ext uri="{FF2B5EF4-FFF2-40B4-BE49-F238E27FC236}">
              <a16:creationId xmlns:a16="http://schemas.microsoft.com/office/drawing/2014/main" id="{80C076D5-3DE5-4291-AAEE-61F535C46F1A}"/>
            </a:ext>
          </a:extLst>
        </xdr:cNvPr>
        <xdr:cNvPicPr/>
      </xdr:nvPicPr>
      <xdr:blipFill rotWithShape="1">
        <a:blip xmlns:r="http://schemas.openxmlformats.org/officeDocument/2006/relationships" r:embed="rId1"/>
        <a:srcRect r="1474" b="2879"/>
        <a:stretch/>
      </xdr:blipFill>
      <xdr:spPr>
        <a:xfrm>
          <a:off x="10584654" y="1440657"/>
          <a:ext cx="1393031" cy="678656"/>
        </a:xfrm>
        <a:prstGeom prst="rect">
          <a:avLst/>
        </a:prstGeom>
      </xdr:spPr>
    </xdr:pic>
    <xdr:clientData/>
  </xdr:twoCellAnchor>
  <xdr:twoCellAnchor editAs="oneCell">
    <xdr:from>
      <xdr:col>0</xdr:col>
      <xdr:colOff>0</xdr:colOff>
      <xdr:row>63</xdr:row>
      <xdr:rowOff>83344</xdr:rowOff>
    </xdr:from>
    <xdr:to>
      <xdr:col>9</xdr:col>
      <xdr:colOff>568023</xdr:colOff>
      <xdr:row>75</xdr:row>
      <xdr:rowOff>64610</xdr:rowOff>
    </xdr:to>
    <xdr:pic>
      <xdr:nvPicPr>
        <xdr:cNvPr id="4" name="Image 3">
          <a:extLst>
            <a:ext uri="{FF2B5EF4-FFF2-40B4-BE49-F238E27FC236}">
              <a16:creationId xmlns:a16="http://schemas.microsoft.com/office/drawing/2014/main" id="{A4CD73FD-1E9B-4157-9741-C42808552F8C}"/>
            </a:ext>
          </a:extLst>
        </xdr:cNvPr>
        <xdr:cNvPicPr>
          <a:picLocks noChangeAspect="1"/>
        </xdr:cNvPicPr>
      </xdr:nvPicPr>
      <xdr:blipFill>
        <a:blip xmlns:r="http://schemas.openxmlformats.org/officeDocument/2006/relationships" r:embed="rId2"/>
        <a:stretch>
          <a:fillRect/>
        </a:stretch>
      </xdr:blipFill>
      <xdr:spPr>
        <a:xfrm>
          <a:off x="0" y="3583782"/>
          <a:ext cx="9211961" cy="22672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absoluteAnchor>
    <xdr:pos x="0" y="190500"/>
    <xdr:ext cx="9153525" cy="5657850"/>
    <xdr:graphicFrame macro="">
      <xdr:nvGraphicFramePr>
        <xdr:cNvPr id="6" name="Graphique 5">
          <a:extLst>
            <a:ext uri="{FF2B5EF4-FFF2-40B4-BE49-F238E27FC236}">
              <a16:creationId xmlns:a16="http://schemas.microsoft.com/office/drawing/2014/main" id="{06CB33D9-4D66-4E32-A267-55BE10EF6C4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0.17892</cdr:x>
      <cdr:y>0.03603</cdr:y>
    </cdr:from>
    <cdr:to>
      <cdr:x>0.24565</cdr:x>
      <cdr:y>0.14983</cdr:y>
    </cdr:to>
    <cdr:pic>
      <cdr:nvPicPr>
        <cdr:cNvPr id="1025" name="Picture 1">
          <a:extLst xmlns:a="http://schemas.openxmlformats.org/drawingml/2006/main">
            <a:ext uri="{FF2B5EF4-FFF2-40B4-BE49-F238E27FC236}">
              <a16:creationId xmlns:a16="http://schemas.microsoft.com/office/drawing/2014/main" id="{56B03FAC-BDD2-4E16-83F8-45A2EAC0EA60}"/>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r="85022"/>
        <a:stretch xmlns:a="http://schemas.openxmlformats.org/drawingml/2006/main">
          <a:fillRect/>
        </a:stretch>
      </cdr:blipFill>
      <cdr:spPr bwMode="auto">
        <a:xfrm xmlns:a="http://schemas.openxmlformats.org/drawingml/2006/main">
          <a:off x="1637749" y="203852"/>
          <a:ext cx="610787" cy="643873"/>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0.88866</cdr:x>
      <cdr:y>0.0394</cdr:y>
    </cdr:from>
    <cdr:to>
      <cdr:x>0.9588</cdr:x>
      <cdr:y>0.15583</cdr:y>
    </cdr:to>
    <cdr:pic>
      <cdr:nvPicPr>
        <cdr:cNvPr id="1026" name="Picture 2">
          <a:extLst xmlns:a="http://schemas.openxmlformats.org/drawingml/2006/main">
            <a:ext uri="{FF2B5EF4-FFF2-40B4-BE49-F238E27FC236}">
              <a16:creationId xmlns:a16="http://schemas.microsoft.com/office/drawing/2014/main" id="{F58005CC-AFB8-46DB-91AD-90343E7BE69B}"/>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rcRect xmlns:a="http://schemas.openxmlformats.org/drawingml/2006/main" r="84514"/>
        <a:stretch xmlns:a="http://schemas.openxmlformats.org/drawingml/2006/main">
          <a:fillRect/>
        </a:stretch>
      </cdr:blipFill>
      <cdr:spPr bwMode="auto">
        <a:xfrm xmlns:a="http://schemas.openxmlformats.org/drawingml/2006/main">
          <a:off x="8134349" y="222914"/>
          <a:ext cx="642023" cy="658752"/>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0.14911</cdr:x>
      <cdr:y>0.7904</cdr:y>
    </cdr:from>
    <cdr:to>
      <cdr:x>0.16486</cdr:x>
      <cdr:y>0.8124</cdr:y>
    </cdr:to>
    <cdr:sp macro="" textlink="">
      <cdr:nvSpPr>
        <cdr:cNvPr id="10" name="Text Box 7"/>
        <cdr:cNvSpPr txBox="1">
          <a:spLocks xmlns:a="http://schemas.openxmlformats.org/drawingml/2006/main" noChangeArrowheads="1"/>
        </cdr:cNvSpPr>
      </cdr:nvSpPr>
      <cdr:spPr bwMode="auto">
        <a:xfrm xmlns:a="http://schemas.openxmlformats.org/drawingml/2006/main">
          <a:off x="1364842" y="4471973"/>
          <a:ext cx="144168" cy="124473"/>
        </a:xfrm>
        <a:prstGeom xmlns:a="http://schemas.openxmlformats.org/drawingml/2006/main" prst="rect">
          <a:avLst/>
        </a:prstGeom>
        <a:gradFill xmlns:a="http://schemas.openxmlformats.org/drawingml/2006/main" flip="none" rotWithShape="1">
          <a:gsLst>
            <a:gs pos="0">
              <a:schemeClr val="accent4">
                <a:lumMod val="40000"/>
                <a:lumOff val="60000"/>
                <a:shade val="30000"/>
                <a:satMod val="115000"/>
              </a:schemeClr>
            </a:gs>
            <a:gs pos="50000">
              <a:schemeClr val="accent4">
                <a:lumMod val="40000"/>
                <a:lumOff val="60000"/>
                <a:shade val="67500"/>
                <a:satMod val="115000"/>
              </a:schemeClr>
            </a:gs>
            <a:gs pos="100000">
              <a:schemeClr val="accent4">
                <a:lumMod val="40000"/>
                <a:lumOff val="60000"/>
                <a:shade val="100000"/>
                <a:satMod val="115000"/>
              </a:schemeClr>
            </a:gs>
          </a:gsLst>
          <a:lin ang="10800000" scaled="1"/>
          <a:tileRect/>
        </a:gradFill>
        <a:ln xmlns:a="http://schemas.openxmlformats.org/drawingml/2006/main">
          <a:noFill/>
        </a:ln>
      </cdr:spPr>
    </cdr:sp>
  </cdr:relSizeAnchor>
  <cdr:relSizeAnchor xmlns:cdr="http://schemas.openxmlformats.org/drawingml/2006/chartDrawing">
    <cdr:from>
      <cdr:x>0.13361</cdr:x>
      <cdr:y>0.7904</cdr:y>
    </cdr:from>
    <cdr:to>
      <cdr:x>0.14911</cdr:x>
      <cdr:y>0.8124</cdr:y>
    </cdr:to>
    <cdr:sp macro="" textlink="">
      <cdr:nvSpPr>
        <cdr:cNvPr id="11" name="Text Box 8"/>
        <cdr:cNvSpPr txBox="1">
          <a:spLocks xmlns:a="http://schemas.openxmlformats.org/drawingml/2006/main" noChangeArrowheads="1"/>
        </cdr:cNvSpPr>
      </cdr:nvSpPr>
      <cdr:spPr bwMode="auto">
        <a:xfrm xmlns:a="http://schemas.openxmlformats.org/drawingml/2006/main">
          <a:off x="1222962" y="4471973"/>
          <a:ext cx="141880" cy="124473"/>
        </a:xfrm>
        <a:prstGeom xmlns:a="http://schemas.openxmlformats.org/drawingml/2006/main" prst="rect">
          <a:avLst/>
        </a:prstGeom>
        <a:gradFill xmlns:a="http://schemas.openxmlformats.org/drawingml/2006/main" flip="none" rotWithShape="1">
          <a:gsLst>
            <a:gs pos="0">
              <a:schemeClr val="accent5">
                <a:lumMod val="60000"/>
                <a:lumOff val="40000"/>
                <a:shade val="30000"/>
                <a:satMod val="115000"/>
              </a:schemeClr>
            </a:gs>
            <a:gs pos="50000">
              <a:schemeClr val="accent5">
                <a:lumMod val="60000"/>
                <a:lumOff val="40000"/>
                <a:shade val="67500"/>
                <a:satMod val="115000"/>
              </a:schemeClr>
            </a:gs>
            <a:gs pos="100000">
              <a:schemeClr val="accent5">
                <a:lumMod val="60000"/>
                <a:lumOff val="40000"/>
                <a:shade val="100000"/>
                <a:satMod val="115000"/>
              </a:schemeClr>
            </a:gs>
          </a:gsLst>
          <a:lin ang="0" scaled="1"/>
          <a:tileRect/>
        </a:gradFill>
        <a:ln xmlns:a="http://schemas.openxmlformats.org/drawingml/2006/main">
          <a:noFill/>
        </a:ln>
      </cdr:spPr>
    </cdr:sp>
  </cdr:relSizeAnchor>
  <cdr:relSizeAnchor xmlns:cdr="http://schemas.openxmlformats.org/drawingml/2006/chartDrawing">
    <cdr:from>
      <cdr:x>0.15011</cdr:x>
      <cdr:y>0.7464</cdr:y>
    </cdr:from>
    <cdr:to>
      <cdr:x>0.16561</cdr:x>
      <cdr:y>0.7684</cdr:y>
    </cdr:to>
    <cdr:sp macro="" textlink="">
      <cdr:nvSpPr>
        <cdr:cNvPr id="12" name="Text Box 9"/>
        <cdr:cNvSpPr txBox="1">
          <a:spLocks xmlns:a="http://schemas.openxmlformats.org/drawingml/2006/main" noChangeArrowheads="1"/>
        </cdr:cNvSpPr>
      </cdr:nvSpPr>
      <cdr:spPr bwMode="auto">
        <a:xfrm xmlns:a="http://schemas.openxmlformats.org/drawingml/2006/main">
          <a:off x="1373996" y="4223028"/>
          <a:ext cx="141879" cy="124473"/>
        </a:xfrm>
        <a:prstGeom xmlns:a="http://schemas.openxmlformats.org/drawingml/2006/main" prst="rect">
          <a:avLst/>
        </a:prstGeom>
        <a:gradFill xmlns:a="http://schemas.openxmlformats.org/drawingml/2006/main" flip="none" rotWithShape="1">
          <a:gsLst>
            <a:gs pos="0">
              <a:srgbClr xmlns:mc="http://schemas.openxmlformats.org/markup-compatibility/2006" xmlns:a14="http://schemas.microsoft.com/office/drawing/2010/main" val="5C1538" mc:Ignorable="a14" a14:legacySpreadsheetColorIndex="61">
                <a:shade val="30000"/>
                <a:satMod val="115000"/>
              </a:srgbClr>
            </a:gs>
            <a:gs pos="50000">
              <a:srgbClr xmlns:mc="http://schemas.openxmlformats.org/markup-compatibility/2006" xmlns:a14="http://schemas.microsoft.com/office/drawing/2010/main" val="862354" mc:Ignorable="a14" a14:legacySpreadsheetColorIndex="61">
                <a:shade val="67500"/>
                <a:satMod val="115000"/>
              </a:srgbClr>
            </a:gs>
            <a:gs pos="100000">
              <a:srgbClr xmlns:mc="http://schemas.openxmlformats.org/markup-compatibility/2006" xmlns:a14="http://schemas.microsoft.com/office/drawing/2010/main" val="A12B66" mc:Ignorable="a14" a14:legacySpreadsheetColorIndex="61">
                <a:shade val="100000"/>
                <a:satMod val="115000"/>
              </a:srgbClr>
            </a:gs>
          </a:gsLst>
          <a:path path="circle">
            <a:fillToRect l="50000" t="50000" r="50000" b="50000"/>
          </a:path>
          <a:tileRect/>
        </a:gradFill>
        <a:ln xmlns:a="http://schemas.openxmlformats.org/drawingml/2006/main">
          <a:noFill/>
        </a:ln>
      </cdr:spPr>
    </cdr:sp>
  </cdr:relSizeAnchor>
  <cdr:relSizeAnchor xmlns:cdr="http://schemas.openxmlformats.org/drawingml/2006/chartDrawing">
    <cdr:from>
      <cdr:x>0.13436</cdr:x>
      <cdr:y>0.7464</cdr:y>
    </cdr:from>
    <cdr:to>
      <cdr:x>0.15011</cdr:x>
      <cdr:y>0.7684</cdr:y>
    </cdr:to>
    <cdr:sp macro="" textlink="">
      <cdr:nvSpPr>
        <cdr:cNvPr id="13" name="Text Box 10"/>
        <cdr:cNvSpPr txBox="1">
          <a:spLocks xmlns:a="http://schemas.openxmlformats.org/drawingml/2006/main" noChangeArrowheads="1"/>
        </cdr:cNvSpPr>
      </cdr:nvSpPr>
      <cdr:spPr bwMode="auto">
        <a:xfrm xmlns:a="http://schemas.openxmlformats.org/drawingml/2006/main">
          <a:off x="1229868" y="4223019"/>
          <a:ext cx="144168" cy="124473"/>
        </a:xfrm>
        <a:prstGeom xmlns:a="http://schemas.openxmlformats.org/drawingml/2006/main" prst="rect">
          <a:avLst/>
        </a:prstGeom>
        <a:gradFill xmlns:a="http://schemas.openxmlformats.org/drawingml/2006/main" flip="none" rotWithShape="1">
          <a:gsLst>
            <a:gs pos="0">
              <a:schemeClr val="accent5">
                <a:lumMod val="50000"/>
                <a:shade val="30000"/>
                <a:satMod val="115000"/>
              </a:schemeClr>
            </a:gs>
            <a:gs pos="50000">
              <a:schemeClr val="accent5">
                <a:lumMod val="50000"/>
                <a:shade val="67500"/>
                <a:satMod val="115000"/>
              </a:schemeClr>
            </a:gs>
            <a:gs pos="100000">
              <a:schemeClr val="accent5">
                <a:lumMod val="50000"/>
                <a:shade val="100000"/>
                <a:satMod val="115000"/>
              </a:schemeClr>
            </a:gs>
          </a:gsLst>
          <a:path path="circle">
            <a:fillToRect l="50000" t="50000" r="50000" b="50000"/>
          </a:path>
          <a:tileRect/>
        </a:gradFill>
        <a:ln xmlns:a="http://schemas.openxmlformats.org/drawingml/2006/main">
          <a:noFill/>
        </a:ln>
      </cdr:spPr>
    </cdr:sp>
  </cdr:relSizeAnchor>
  <cdr:relSizeAnchor xmlns:cdr="http://schemas.openxmlformats.org/drawingml/2006/chartDrawing">
    <cdr:from>
      <cdr:x>0.16986</cdr:x>
      <cdr:y>0.73834</cdr:y>
    </cdr:from>
    <cdr:to>
      <cdr:x>0.3092</cdr:x>
      <cdr:y>0.77665</cdr:y>
    </cdr:to>
    <cdr:sp macro="" textlink="">
      <cdr:nvSpPr>
        <cdr:cNvPr id="14" name="Text Box 11"/>
        <cdr:cNvSpPr txBox="1">
          <a:spLocks xmlns:a="http://schemas.openxmlformats.org/drawingml/2006/main" noChangeArrowheads="1"/>
        </cdr:cNvSpPr>
      </cdr:nvSpPr>
      <cdr:spPr bwMode="auto">
        <a:xfrm xmlns:a="http://schemas.openxmlformats.org/drawingml/2006/main">
          <a:off x="1554818" y="4177393"/>
          <a:ext cx="1275468" cy="216776"/>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vertOverflow="clip" wrap="square" lIns="27432" tIns="22860" rIns="0" bIns="0" anchor="ctr" upright="1"/>
        <a:lstStyle xmlns:a="http://schemas.openxmlformats.org/drawingml/2006/main"/>
        <a:p xmlns:a="http://schemas.openxmlformats.org/drawingml/2006/main">
          <a:pPr algn="ctr" rtl="0">
            <a:defRPr sz="1000"/>
          </a:pPr>
          <a:r>
            <a:rPr lang="fr-FR" sz="1400" b="0" i="0" u="none" strike="noStrike" baseline="0">
              <a:solidFill>
                <a:srgbClr val="000000"/>
              </a:solidFill>
              <a:latin typeface="Arial"/>
              <a:cs typeface="Arial"/>
            </a:rPr>
            <a:t>2 janvier 2024</a:t>
          </a:r>
        </a:p>
      </cdr:txBody>
    </cdr:sp>
  </cdr:relSizeAnchor>
  <cdr:relSizeAnchor xmlns:cdr="http://schemas.openxmlformats.org/drawingml/2006/chartDrawing">
    <cdr:from>
      <cdr:x>0.16986</cdr:x>
      <cdr:y>0.77441</cdr:y>
    </cdr:from>
    <cdr:to>
      <cdr:x>0.30623</cdr:x>
      <cdr:y>0.8291</cdr:y>
    </cdr:to>
    <cdr:sp macro="" textlink="">
      <cdr:nvSpPr>
        <cdr:cNvPr id="15" name="Text Box 12"/>
        <cdr:cNvSpPr txBox="1">
          <a:spLocks xmlns:a="http://schemas.openxmlformats.org/drawingml/2006/main" noChangeArrowheads="1"/>
        </cdr:cNvSpPr>
      </cdr:nvSpPr>
      <cdr:spPr bwMode="auto">
        <a:xfrm xmlns:a="http://schemas.openxmlformats.org/drawingml/2006/main">
          <a:off x="1554818" y="4381500"/>
          <a:ext cx="1248253" cy="309423"/>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vertOverflow="clip" wrap="square" lIns="27432" tIns="22860" rIns="0" bIns="0" anchor="ctr" upright="1"/>
        <a:lstStyle xmlns:a="http://schemas.openxmlformats.org/drawingml/2006/main"/>
        <a:p xmlns:a="http://schemas.openxmlformats.org/drawingml/2006/main">
          <a:pPr algn="ctr" rtl="0">
            <a:defRPr sz="1000"/>
          </a:pPr>
          <a:r>
            <a:rPr lang="fr-FR" sz="1400" b="0" i="0" u="none" strike="noStrike" baseline="0">
              <a:solidFill>
                <a:srgbClr val="000000"/>
              </a:solidFill>
              <a:latin typeface="Arial"/>
              <a:cs typeface="Arial"/>
            </a:rPr>
            <a:t>2 janvier 2014</a:t>
          </a:r>
        </a:p>
      </cdr:txBody>
    </cdr:sp>
  </cdr:relSizeAnchor>
  <cdr:relSizeAnchor xmlns:cdr="http://schemas.openxmlformats.org/drawingml/2006/chartDrawing">
    <cdr:from>
      <cdr:x>0.22734</cdr:x>
      <cdr:y>0.05772</cdr:y>
    </cdr:from>
    <cdr:to>
      <cdr:x>0.36866</cdr:x>
      <cdr:y>0.14213</cdr:y>
    </cdr:to>
    <cdr:sp macro="" textlink="">
      <cdr:nvSpPr>
        <cdr:cNvPr id="16" name="ZoneTexte 1">
          <a:extLst xmlns:a="http://schemas.openxmlformats.org/drawingml/2006/main">
            <a:ext uri="{FF2B5EF4-FFF2-40B4-BE49-F238E27FC236}">
              <a16:creationId xmlns:a16="http://schemas.microsoft.com/office/drawing/2014/main" id="{B45D5031-7D2A-40B9-A7D3-BED0347C2E5F}"/>
            </a:ext>
          </a:extLst>
        </cdr:cNvPr>
        <cdr:cNvSpPr txBox="1"/>
      </cdr:nvSpPr>
      <cdr:spPr>
        <a:xfrm xmlns:a="http://schemas.openxmlformats.org/drawingml/2006/main">
          <a:off x="2080973" y="326571"/>
          <a:ext cx="1293599" cy="477607"/>
        </a:xfrm>
        <a:prstGeom xmlns:a="http://schemas.openxmlformats.org/drawingml/2006/main" prst="rect">
          <a:avLst/>
        </a:prstGeom>
        <a:gradFill xmlns:a="http://schemas.openxmlformats.org/drawingml/2006/main" flip="none" rotWithShape="1">
          <a:gsLst>
            <a:gs pos="0">
              <a:srgbClr val="009999">
                <a:shade val="30000"/>
                <a:satMod val="115000"/>
              </a:srgbClr>
            </a:gs>
            <a:gs pos="50000">
              <a:srgbClr val="009999">
                <a:shade val="67500"/>
                <a:satMod val="115000"/>
              </a:srgbClr>
            </a:gs>
            <a:gs pos="100000">
              <a:srgbClr val="009999">
                <a:shade val="100000"/>
                <a:satMod val="115000"/>
              </a:srgbClr>
            </a:gs>
          </a:gsLst>
          <a:lin ang="5400000" scaled="1"/>
          <a:tileRect/>
        </a:gradFill>
        <a:ln xmlns:a="http://schemas.openxmlformats.org/drawingml/2006/main">
          <a:no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wrap="square" rtlCol="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400" b="1">
              <a:solidFill>
                <a:schemeClr val="bg1"/>
              </a:solidFill>
            </a:rPr>
            <a:t>2014 : 793 082</a:t>
          </a:r>
        </a:p>
        <a:p xmlns:a="http://schemas.openxmlformats.org/drawingml/2006/main">
          <a:r>
            <a:rPr lang="fr-FR" sz="1400" b="1">
              <a:solidFill>
                <a:schemeClr val="bg1"/>
              </a:solidFill>
            </a:rPr>
            <a:t>2024 : 624 710</a:t>
          </a:r>
        </a:p>
      </cdr:txBody>
    </cdr:sp>
  </cdr:relSizeAnchor>
  <cdr:relSizeAnchor xmlns:cdr="http://schemas.openxmlformats.org/drawingml/2006/chartDrawing">
    <cdr:from>
      <cdr:x>0.76557</cdr:x>
      <cdr:y>0.05051</cdr:y>
    </cdr:from>
    <cdr:to>
      <cdr:x>0.9071</cdr:x>
      <cdr:y>0.14124</cdr:y>
    </cdr:to>
    <cdr:sp macro="" textlink="">
      <cdr:nvSpPr>
        <cdr:cNvPr id="17" name="ZoneTexte 1">
          <a:extLst xmlns:a="http://schemas.openxmlformats.org/drawingml/2006/main">
            <a:ext uri="{FF2B5EF4-FFF2-40B4-BE49-F238E27FC236}">
              <a16:creationId xmlns:a16="http://schemas.microsoft.com/office/drawing/2014/main" id="{C6CBC260-AB76-4644-9265-1769D36F5711}"/>
            </a:ext>
          </a:extLst>
        </cdr:cNvPr>
        <cdr:cNvSpPr txBox="1"/>
      </cdr:nvSpPr>
      <cdr:spPr>
        <a:xfrm xmlns:a="http://schemas.openxmlformats.org/drawingml/2006/main">
          <a:off x="7007678" y="285750"/>
          <a:ext cx="1295449" cy="513393"/>
        </a:xfrm>
        <a:prstGeom xmlns:a="http://schemas.openxmlformats.org/drawingml/2006/main" prst="rect">
          <a:avLst/>
        </a:prstGeom>
        <a:gradFill xmlns:a="http://schemas.openxmlformats.org/drawingml/2006/main" flip="none" rotWithShape="1">
          <a:gsLst>
            <a:gs pos="0">
              <a:srgbClr val="CC0066">
                <a:shade val="30000"/>
                <a:satMod val="115000"/>
              </a:srgbClr>
            </a:gs>
            <a:gs pos="50000">
              <a:srgbClr val="CC0066">
                <a:shade val="67500"/>
                <a:satMod val="115000"/>
              </a:srgbClr>
            </a:gs>
            <a:gs pos="100000">
              <a:srgbClr val="CC0066">
                <a:shade val="100000"/>
                <a:satMod val="115000"/>
              </a:srgbClr>
            </a:gs>
          </a:gsLst>
          <a:lin ang="2700000" scaled="1"/>
          <a:tileRect/>
        </a:gradFill>
        <a:ln xmlns:a="http://schemas.openxmlformats.org/drawingml/2006/main">
          <a:no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wrap="square" rtlCol="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400" b="1">
              <a:solidFill>
                <a:schemeClr val="bg1"/>
              </a:solidFill>
            </a:rPr>
            <a:t>2014 : 736 031</a:t>
          </a:r>
        </a:p>
        <a:p xmlns:a="http://schemas.openxmlformats.org/drawingml/2006/main">
          <a:r>
            <a:rPr lang="fr-FR" sz="1400" b="1">
              <a:solidFill>
                <a:schemeClr val="bg1"/>
              </a:solidFill>
            </a:rPr>
            <a:t>2024 : 478 993</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dumanoir.newten@ccmsa.msa.fr" TargetMode="External"/><Relationship Id="rId2" Type="http://schemas.openxmlformats.org/officeDocument/2006/relationships/hyperlink" Target="mailto:foucaud.david@ccmsa.msa.fr" TargetMode="External"/><Relationship Id="rId1" Type="http://schemas.openxmlformats.org/officeDocument/2006/relationships/hyperlink" Target="mailto:joubert.nadia@ccmsa.msa.f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1C0AE-3AAC-4CEA-A180-5520D6BD3158}">
  <dimension ref="A1:AG161"/>
  <sheetViews>
    <sheetView showGridLines="0" tabSelected="1" workbookViewId="0">
      <selection activeCell="A4" sqref="A4:G4"/>
    </sheetView>
  </sheetViews>
  <sheetFormatPr baseColWidth="10" defaultRowHeight="14.5" x14ac:dyDescent="0.35"/>
  <cols>
    <col min="7" max="7" width="31.08984375" customWidth="1"/>
    <col min="8" max="33" width="11.453125" style="228"/>
  </cols>
  <sheetData>
    <row r="1" spans="1:7" ht="15" thickTop="1" x14ac:dyDescent="0.35">
      <c r="A1" s="226"/>
      <c r="B1" s="227"/>
      <c r="C1" s="227"/>
      <c r="D1" s="227"/>
      <c r="E1" s="227"/>
      <c r="F1" s="227"/>
      <c r="G1" s="321" t="s">
        <v>150</v>
      </c>
    </row>
    <row r="2" spans="1:7" x14ac:dyDescent="0.35">
      <c r="A2" s="229"/>
      <c r="G2" s="230"/>
    </row>
    <row r="3" spans="1:7" x14ac:dyDescent="0.35">
      <c r="A3" s="229"/>
      <c r="G3" s="230"/>
    </row>
    <row r="4" spans="1:7" ht="26" x14ac:dyDescent="0.6">
      <c r="A4" s="316" t="s">
        <v>152</v>
      </c>
      <c r="B4" s="316"/>
      <c r="C4" s="316"/>
      <c r="D4" s="316"/>
      <c r="E4" s="316"/>
      <c r="F4" s="316"/>
      <c r="G4" s="317"/>
    </row>
    <row r="5" spans="1:7" ht="26" x14ac:dyDescent="0.6">
      <c r="A5" s="318" t="s">
        <v>151</v>
      </c>
      <c r="B5" s="319"/>
      <c r="C5" s="319"/>
      <c r="D5" s="319"/>
      <c r="E5" s="319"/>
      <c r="F5" s="319"/>
      <c r="G5" s="317"/>
    </row>
    <row r="6" spans="1:7" ht="26" x14ac:dyDescent="0.6">
      <c r="A6" s="233"/>
      <c r="B6" s="231"/>
      <c r="C6" s="231"/>
      <c r="D6" s="231"/>
      <c r="E6" s="231"/>
      <c r="F6" s="231"/>
      <c r="G6" s="232"/>
    </row>
    <row r="7" spans="1:7" ht="18.5" x14ac:dyDescent="0.45">
      <c r="A7" s="234"/>
      <c r="B7" s="235"/>
      <c r="C7" s="235"/>
      <c r="D7" s="235"/>
      <c r="E7" s="235"/>
      <c r="F7" s="235"/>
      <c r="G7" s="236"/>
    </row>
    <row r="8" spans="1:7" ht="18.5" x14ac:dyDescent="0.45">
      <c r="A8" s="234"/>
      <c r="B8" s="235"/>
      <c r="C8" s="235"/>
      <c r="D8" s="235"/>
      <c r="E8" s="235"/>
      <c r="F8" s="235"/>
      <c r="G8" s="236"/>
    </row>
    <row r="9" spans="1:7" ht="18.5" x14ac:dyDescent="0.45">
      <c r="A9" s="320" t="s">
        <v>136</v>
      </c>
      <c r="B9" s="235"/>
      <c r="C9" s="235"/>
      <c r="D9" s="235"/>
      <c r="E9" s="235"/>
      <c r="F9" s="235"/>
      <c r="G9" s="236"/>
    </row>
    <row r="10" spans="1:7" x14ac:dyDescent="0.35">
      <c r="A10" s="237" t="s">
        <v>130</v>
      </c>
      <c r="G10" s="230"/>
    </row>
    <row r="11" spans="1:7" x14ac:dyDescent="0.35">
      <c r="A11" s="238" t="s">
        <v>131</v>
      </c>
      <c r="G11" s="230"/>
    </row>
    <row r="12" spans="1:7" x14ac:dyDescent="0.35">
      <c r="A12" s="239"/>
      <c r="G12" s="230"/>
    </row>
    <row r="13" spans="1:7" x14ac:dyDescent="0.35">
      <c r="A13" s="237" t="s">
        <v>137</v>
      </c>
      <c r="G13" s="230"/>
    </row>
    <row r="14" spans="1:7" x14ac:dyDescent="0.35">
      <c r="A14" s="237" t="s">
        <v>132</v>
      </c>
      <c r="G14" s="230"/>
    </row>
    <row r="15" spans="1:7" x14ac:dyDescent="0.35">
      <c r="A15" s="240" t="s">
        <v>133</v>
      </c>
      <c r="G15" s="230"/>
    </row>
    <row r="16" spans="1:7" x14ac:dyDescent="0.35">
      <c r="A16" s="240"/>
      <c r="G16" s="230"/>
    </row>
    <row r="17" spans="1:7" x14ac:dyDescent="0.35">
      <c r="A17" s="241" t="s">
        <v>138</v>
      </c>
      <c r="B17" s="242"/>
      <c r="C17" s="242"/>
      <c r="G17" s="230"/>
    </row>
    <row r="18" spans="1:7" x14ac:dyDescent="0.35">
      <c r="A18" s="243" t="s">
        <v>134</v>
      </c>
      <c r="G18" s="230"/>
    </row>
    <row r="19" spans="1:7" x14ac:dyDescent="0.35">
      <c r="A19" s="240" t="s">
        <v>135</v>
      </c>
      <c r="G19" s="230"/>
    </row>
    <row r="20" spans="1:7" ht="15" thickBot="1" x14ac:dyDescent="0.4">
      <c r="A20" s="244"/>
      <c r="B20" s="245"/>
      <c r="C20" s="245"/>
      <c r="D20" s="245"/>
      <c r="E20" s="245"/>
      <c r="F20" s="245"/>
      <c r="G20" s="246"/>
    </row>
    <row r="21" spans="1:7" s="228" customFormat="1" ht="15" thickTop="1" x14ac:dyDescent="0.35"/>
    <row r="22" spans="1:7" s="228" customFormat="1" x14ac:dyDescent="0.35"/>
    <row r="23" spans="1:7" s="228" customFormat="1" x14ac:dyDescent="0.35"/>
    <row r="24" spans="1:7" s="228" customFormat="1" x14ac:dyDescent="0.35"/>
    <row r="25" spans="1:7" s="228" customFormat="1" x14ac:dyDescent="0.35"/>
    <row r="26" spans="1:7" s="228" customFormat="1" x14ac:dyDescent="0.35"/>
    <row r="27" spans="1:7" s="228" customFormat="1" x14ac:dyDescent="0.35"/>
    <row r="28" spans="1:7" s="228" customFormat="1" x14ac:dyDescent="0.35"/>
    <row r="29" spans="1:7" s="228" customFormat="1" x14ac:dyDescent="0.35"/>
    <row r="30" spans="1:7" s="228" customFormat="1" x14ac:dyDescent="0.35"/>
    <row r="31" spans="1:7" s="228" customFormat="1" x14ac:dyDescent="0.35"/>
    <row r="32" spans="1:7" s="228" customFormat="1" x14ac:dyDescent="0.35"/>
    <row r="33" s="228" customFormat="1" x14ac:dyDescent="0.35"/>
    <row r="34" s="228" customFormat="1" x14ac:dyDescent="0.35"/>
    <row r="35" s="228" customFormat="1" x14ac:dyDescent="0.35"/>
    <row r="36" s="228" customFormat="1" x14ac:dyDescent="0.35"/>
    <row r="37" s="228" customFormat="1" x14ac:dyDescent="0.35"/>
    <row r="38" s="228" customFormat="1" x14ac:dyDescent="0.35"/>
    <row r="39" s="228" customFormat="1" x14ac:dyDescent="0.35"/>
    <row r="40" s="228" customFormat="1" x14ac:dyDescent="0.35"/>
    <row r="41" s="228" customFormat="1" x14ac:dyDescent="0.35"/>
    <row r="42" s="228" customFormat="1" x14ac:dyDescent="0.35"/>
    <row r="43" s="228" customFormat="1" x14ac:dyDescent="0.35"/>
    <row r="44" s="228" customFormat="1" x14ac:dyDescent="0.35"/>
    <row r="45" s="228" customFormat="1" x14ac:dyDescent="0.35"/>
    <row r="46" s="228" customFormat="1" x14ac:dyDescent="0.35"/>
    <row r="47" s="228" customFormat="1" x14ac:dyDescent="0.35"/>
    <row r="48" s="228" customFormat="1" x14ac:dyDescent="0.35"/>
    <row r="49" s="228" customFormat="1" x14ac:dyDescent="0.35"/>
    <row r="50" s="228" customFormat="1" x14ac:dyDescent="0.35"/>
    <row r="51" s="228" customFormat="1" x14ac:dyDescent="0.35"/>
    <row r="52" s="228" customFormat="1" x14ac:dyDescent="0.35"/>
    <row r="53" s="228" customFormat="1" x14ac:dyDescent="0.35"/>
    <row r="54" s="228" customFormat="1" x14ac:dyDescent="0.35"/>
    <row r="55" s="228" customFormat="1" x14ac:dyDescent="0.35"/>
    <row r="56" s="228" customFormat="1" x14ac:dyDescent="0.35"/>
    <row r="57" s="228" customFormat="1" x14ac:dyDescent="0.35"/>
    <row r="58" s="228" customFormat="1" x14ac:dyDescent="0.35"/>
    <row r="59" s="228" customFormat="1" x14ac:dyDescent="0.35"/>
    <row r="60" s="228" customFormat="1" x14ac:dyDescent="0.35"/>
    <row r="61" s="228" customFormat="1" x14ac:dyDescent="0.35"/>
    <row r="62" s="228" customFormat="1" x14ac:dyDescent="0.35"/>
    <row r="63" s="228" customFormat="1" x14ac:dyDescent="0.35"/>
    <row r="64" s="228" customFormat="1" x14ac:dyDescent="0.35"/>
    <row r="65" s="228" customFormat="1" x14ac:dyDescent="0.35"/>
    <row r="66" s="228" customFormat="1" x14ac:dyDescent="0.35"/>
    <row r="67" s="228" customFormat="1" x14ac:dyDescent="0.35"/>
    <row r="68" s="228" customFormat="1" x14ac:dyDescent="0.35"/>
    <row r="69" s="228" customFormat="1" x14ac:dyDescent="0.35"/>
    <row r="70" s="228" customFormat="1" x14ac:dyDescent="0.35"/>
    <row r="71" s="228" customFormat="1" x14ac:dyDescent="0.35"/>
    <row r="72" s="228" customFormat="1" x14ac:dyDescent="0.35"/>
    <row r="73" s="228" customFormat="1" x14ac:dyDescent="0.35"/>
    <row r="74" s="228" customFormat="1" x14ac:dyDescent="0.35"/>
    <row r="75" s="228" customFormat="1" x14ac:dyDescent="0.35"/>
    <row r="76" s="228" customFormat="1" x14ac:dyDescent="0.35"/>
    <row r="77" s="228" customFormat="1" x14ac:dyDescent="0.35"/>
    <row r="78" s="228" customFormat="1" x14ac:dyDescent="0.35"/>
    <row r="79" s="228" customFormat="1" x14ac:dyDescent="0.35"/>
    <row r="80" s="228" customFormat="1" x14ac:dyDescent="0.35"/>
    <row r="81" s="228" customFormat="1" x14ac:dyDescent="0.35"/>
    <row r="82" s="228" customFormat="1" x14ac:dyDescent="0.35"/>
    <row r="83" s="228" customFormat="1" x14ac:dyDescent="0.35"/>
    <row r="84" s="228" customFormat="1" x14ac:dyDescent="0.35"/>
    <row r="85" s="228" customFormat="1" x14ac:dyDescent="0.35"/>
    <row r="86" s="228" customFormat="1" x14ac:dyDescent="0.35"/>
    <row r="87" s="228" customFormat="1" x14ac:dyDescent="0.35"/>
    <row r="88" s="228" customFormat="1" x14ac:dyDescent="0.35"/>
    <row r="89" s="228" customFormat="1" x14ac:dyDescent="0.35"/>
    <row r="90" s="228" customFormat="1" x14ac:dyDescent="0.35"/>
    <row r="91" s="228" customFormat="1" x14ac:dyDescent="0.35"/>
    <row r="92" s="228" customFormat="1" x14ac:dyDescent="0.35"/>
    <row r="93" s="228" customFormat="1" x14ac:dyDescent="0.35"/>
    <row r="94" s="228" customFormat="1" x14ac:dyDescent="0.35"/>
    <row r="95" s="228" customFormat="1" x14ac:dyDescent="0.35"/>
    <row r="96" s="228" customFormat="1" x14ac:dyDescent="0.35"/>
    <row r="97" s="228" customFormat="1" x14ac:dyDescent="0.35"/>
    <row r="98" s="228" customFormat="1" x14ac:dyDescent="0.35"/>
    <row r="99" s="228" customFormat="1" x14ac:dyDescent="0.35"/>
    <row r="100" s="228" customFormat="1" x14ac:dyDescent="0.35"/>
    <row r="101" s="228" customFormat="1" x14ac:dyDescent="0.35"/>
    <row r="102" s="228" customFormat="1" x14ac:dyDescent="0.35"/>
    <row r="103" s="228" customFormat="1" x14ac:dyDescent="0.35"/>
    <row r="104" s="228" customFormat="1" x14ac:dyDescent="0.35"/>
    <row r="105" s="228" customFormat="1" x14ac:dyDescent="0.35"/>
    <row r="106" s="228" customFormat="1" x14ac:dyDescent="0.35"/>
    <row r="107" s="228" customFormat="1" x14ac:dyDescent="0.35"/>
    <row r="108" s="228" customFormat="1" x14ac:dyDescent="0.35"/>
    <row r="109" s="228" customFormat="1" x14ac:dyDescent="0.35"/>
    <row r="110" s="228" customFormat="1" x14ac:dyDescent="0.35"/>
    <row r="111" s="228" customFormat="1" x14ac:dyDescent="0.35"/>
    <row r="112" s="228" customFormat="1" x14ac:dyDescent="0.35"/>
    <row r="113" s="228" customFormat="1" x14ac:dyDescent="0.35"/>
    <row r="114" s="228" customFormat="1" x14ac:dyDescent="0.35"/>
    <row r="115" s="228" customFormat="1" x14ac:dyDescent="0.35"/>
    <row r="116" s="228" customFormat="1" x14ac:dyDescent="0.35"/>
    <row r="117" s="228" customFormat="1" x14ac:dyDescent="0.35"/>
    <row r="118" s="228" customFormat="1" x14ac:dyDescent="0.35"/>
    <row r="119" s="228" customFormat="1" x14ac:dyDescent="0.35"/>
    <row r="120" s="228" customFormat="1" x14ac:dyDescent="0.35"/>
    <row r="121" s="228" customFormat="1" x14ac:dyDescent="0.35"/>
    <row r="122" s="228" customFormat="1" x14ac:dyDescent="0.35"/>
    <row r="123" s="228" customFormat="1" x14ac:dyDescent="0.35"/>
    <row r="124" s="228" customFormat="1" x14ac:dyDescent="0.35"/>
    <row r="125" s="228" customFormat="1" x14ac:dyDescent="0.35"/>
    <row r="126" s="228" customFormat="1" x14ac:dyDescent="0.35"/>
    <row r="127" s="228" customFormat="1" x14ac:dyDescent="0.35"/>
    <row r="128" s="228" customFormat="1" x14ac:dyDescent="0.35"/>
    <row r="129" s="228" customFormat="1" x14ac:dyDescent="0.35"/>
    <row r="130" s="228" customFormat="1" x14ac:dyDescent="0.35"/>
    <row r="131" s="228" customFormat="1" x14ac:dyDescent="0.35"/>
    <row r="132" s="228" customFormat="1" x14ac:dyDescent="0.35"/>
    <row r="133" s="228" customFormat="1" x14ac:dyDescent="0.35"/>
    <row r="134" s="228" customFormat="1" x14ac:dyDescent="0.35"/>
    <row r="135" s="228" customFormat="1" x14ac:dyDescent="0.35"/>
    <row r="136" s="228" customFormat="1" x14ac:dyDescent="0.35"/>
    <row r="137" s="228" customFormat="1" x14ac:dyDescent="0.35"/>
    <row r="138" s="228" customFormat="1" x14ac:dyDescent="0.35"/>
    <row r="139" s="228" customFormat="1" x14ac:dyDescent="0.35"/>
    <row r="140" s="228" customFormat="1" x14ac:dyDescent="0.35"/>
    <row r="141" s="228" customFormat="1" x14ac:dyDescent="0.35"/>
    <row r="142" s="228" customFormat="1" x14ac:dyDescent="0.35"/>
    <row r="143" s="228" customFormat="1" x14ac:dyDescent="0.35"/>
    <row r="144" s="228" customFormat="1" x14ac:dyDescent="0.35"/>
    <row r="145" s="228" customFormat="1" x14ac:dyDescent="0.35"/>
    <row r="146" s="228" customFormat="1" x14ac:dyDescent="0.35"/>
    <row r="147" s="228" customFormat="1" x14ac:dyDescent="0.35"/>
    <row r="148" s="228" customFormat="1" x14ac:dyDescent="0.35"/>
    <row r="149" s="228" customFormat="1" x14ac:dyDescent="0.35"/>
    <row r="150" s="228" customFormat="1" x14ac:dyDescent="0.35"/>
    <row r="151" s="228" customFormat="1" x14ac:dyDescent="0.35"/>
    <row r="152" s="228" customFormat="1" x14ac:dyDescent="0.35"/>
    <row r="153" s="228" customFormat="1" x14ac:dyDescent="0.35"/>
    <row r="154" s="228" customFormat="1" x14ac:dyDescent="0.35"/>
    <row r="155" s="228" customFormat="1" x14ac:dyDescent="0.35"/>
    <row r="156" s="228" customFormat="1" x14ac:dyDescent="0.35"/>
    <row r="157" s="228" customFormat="1" x14ac:dyDescent="0.35"/>
    <row r="158" s="228" customFormat="1" x14ac:dyDescent="0.35"/>
    <row r="159" s="228" customFormat="1" x14ac:dyDescent="0.35"/>
    <row r="160" s="228" customFormat="1" x14ac:dyDescent="0.35"/>
    <row r="161" s="228" customFormat="1" x14ac:dyDescent="0.35"/>
  </sheetData>
  <mergeCells count="2">
    <mergeCell ref="A4:G4"/>
    <mergeCell ref="A5:G5"/>
  </mergeCells>
  <hyperlinks>
    <hyperlink ref="A11" r:id="rId1" display="mailto:joubert.nadia@ccmsa.msa.fr" xr:uid="{8F228DC6-1209-458D-9B01-E3E60959067B}"/>
    <hyperlink ref="A15" r:id="rId2" xr:uid="{C6C5680D-0F15-4970-806A-6723B2B53B13}"/>
    <hyperlink ref="A19" r:id="rId3" xr:uid="{340ED12D-72F1-4B4E-80FF-8256EC20F080}"/>
  </hyperlinks>
  <pageMargins left="0.7" right="0.7" top="0.75" bottom="0.75" header="0.3" footer="0.3"/>
  <pageSetup paperSize="9" orientation="portrait" horizontalDpi="1200" verticalDpi="12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BD118-5432-491A-96F5-B83C13E54071}">
  <sheetPr>
    <tabColor theme="1" tint="0.14999847407452621"/>
  </sheetPr>
  <dimension ref="A1:R36"/>
  <sheetViews>
    <sheetView showGridLines="0" workbookViewId="0">
      <selection activeCell="A28" sqref="A28"/>
    </sheetView>
  </sheetViews>
  <sheetFormatPr baseColWidth="10" defaultRowHeight="13.5" x14ac:dyDescent="0.3"/>
  <cols>
    <col min="1" max="1" width="11.453125" style="218"/>
    <col min="2" max="9" width="12.7265625" style="218" customWidth="1"/>
    <col min="10" max="257" width="11.453125" style="218"/>
    <col min="258" max="265" width="12.7265625" style="218" customWidth="1"/>
    <col min="266" max="513" width="11.453125" style="218"/>
    <col min="514" max="521" width="12.7265625" style="218" customWidth="1"/>
    <col min="522" max="769" width="11.453125" style="218"/>
    <col min="770" max="777" width="12.7265625" style="218" customWidth="1"/>
    <col min="778" max="1025" width="11.453125" style="218"/>
    <col min="1026" max="1033" width="12.7265625" style="218" customWidth="1"/>
    <col min="1034" max="1281" width="11.453125" style="218"/>
    <col min="1282" max="1289" width="12.7265625" style="218" customWidth="1"/>
    <col min="1290" max="1537" width="11.453125" style="218"/>
    <col min="1538" max="1545" width="12.7265625" style="218" customWidth="1"/>
    <col min="1546" max="1793" width="11.453125" style="218"/>
    <col min="1794" max="1801" width="12.7265625" style="218" customWidth="1"/>
    <col min="1802" max="2049" width="11.453125" style="218"/>
    <col min="2050" max="2057" width="12.7265625" style="218" customWidth="1"/>
    <col min="2058" max="2305" width="11.453125" style="218"/>
    <col min="2306" max="2313" width="12.7265625" style="218" customWidth="1"/>
    <col min="2314" max="2561" width="11.453125" style="218"/>
    <col min="2562" max="2569" width="12.7265625" style="218" customWidth="1"/>
    <col min="2570" max="2817" width="11.453125" style="218"/>
    <col min="2818" max="2825" width="12.7265625" style="218" customWidth="1"/>
    <col min="2826" max="3073" width="11.453125" style="218"/>
    <col min="3074" max="3081" width="12.7265625" style="218" customWidth="1"/>
    <col min="3082" max="3329" width="11.453125" style="218"/>
    <col min="3330" max="3337" width="12.7265625" style="218" customWidth="1"/>
    <col min="3338" max="3585" width="11.453125" style="218"/>
    <col min="3586" max="3593" width="12.7265625" style="218" customWidth="1"/>
    <col min="3594" max="3841" width="11.453125" style="218"/>
    <col min="3842" max="3849" width="12.7265625" style="218" customWidth="1"/>
    <col min="3850" max="4097" width="11.453125" style="218"/>
    <col min="4098" max="4105" width="12.7265625" style="218" customWidth="1"/>
    <col min="4106" max="4353" width="11.453125" style="218"/>
    <col min="4354" max="4361" width="12.7265625" style="218" customWidth="1"/>
    <col min="4362" max="4609" width="11.453125" style="218"/>
    <col min="4610" max="4617" width="12.7265625" style="218" customWidth="1"/>
    <col min="4618" max="4865" width="11.453125" style="218"/>
    <col min="4866" max="4873" width="12.7265625" style="218" customWidth="1"/>
    <col min="4874" max="5121" width="11.453125" style="218"/>
    <col min="5122" max="5129" width="12.7265625" style="218" customWidth="1"/>
    <col min="5130" max="5377" width="11.453125" style="218"/>
    <col min="5378" max="5385" width="12.7265625" style="218" customWidth="1"/>
    <col min="5386" max="5633" width="11.453125" style="218"/>
    <col min="5634" max="5641" width="12.7265625" style="218" customWidth="1"/>
    <col min="5642" max="5889" width="11.453125" style="218"/>
    <col min="5890" max="5897" width="12.7265625" style="218" customWidth="1"/>
    <col min="5898" max="6145" width="11.453125" style="218"/>
    <col min="6146" max="6153" width="12.7265625" style="218" customWidth="1"/>
    <col min="6154" max="6401" width="11.453125" style="218"/>
    <col min="6402" max="6409" width="12.7265625" style="218" customWidth="1"/>
    <col min="6410" max="6657" width="11.453125" style="218"/>
    <col min="6658" max="6665" width="12.7265625" style="218" customWidth="1"/>
    <col min="6666" max="6913" width="11.453125" style="218"/>
    <col min="6914" max="6921" width="12.7265625" style="218" customWidth="1"/>
    <col min="6922" max="7169" width="11.453125" style="218"/>
    <col min="7170" max="7177" width="12.7265625" style="218" customWidth="1"/>
    <col min="7178" max="7425" width="11.453125" style="218"/>
    <col min="7426" max="7433" width="12.7265625" style="218" customWidth="1"/>
    <col min="7434" max="7681" width="11.453125" style="218"/>
    <col min="7682" max="7689" width="12.7265625" style="218" customWidth="1"/>
    <col min="7690" max="7937" width="11.453125" style="218"/>
    <col min="7938" max="7945" width="12.7265625" style="218" customWidth="1"/>
    <col min="7946" max="8193" width="11.453125" style="218"/>
    <col min="8194" max="8201" width="12.7265625" style="218" customWidth="1"/>
    <col min="8202" max="8449" width="11.453125" style="218"/>
    <col min="8450" max="8457" width="12.7265625" style="218" customWidth="1"/>
    <col min="8458" max="8705" width="11.453125" style="218"/>
    <col min="8706" max="8713" width="12.7265625" style="218" customWidth="1"/>
    <col min="8714" max="8961" width="11.453125" style="218"/>
    <col min="8962" max="8969" width="12.7265625" style="218" customWidth="1"/>
    <col min="8970" max="9217" width="11.453125" style="218"/>
    <col min="9218" max="9225" width="12.7265625" style="218" customWidth="1"/>
    <col min="9226" max="9473" width="11.453125" style="218"/>
    <col min="9474" max="9481" width="12.7265625" style="218" customWidth="1"/>
    <col min="9482" max="9729" width="11.453125" style="218"/>
    <col min="9730" max="9737" width="12.7265625" style="218" customWidth="1"/>
    <col min="9738" max="9985" width="11.453125" style="218"/>
    <col min="9986" max="9993" width="12.7265625" style="218" customWidth="1"/>
    <col min="9994" max="10241" width="11.453125" style="218"/>
    <col min="10242" max="10249" width="12.7265625" style="218" customWidth="1"/>
    <col min="10250" max="10497" width="11.453125" style="218"/>
    <col min="10498" max="10505" width="12.7265625" style="218" customWidth="1"/>
    <col min="10506" max="10753" width="11.453125" style="218"/>
    <col min="10754" max="10761" width="12.7265625" style="218" customWidth="1"/>
    <col min="10762" max="11009" width="11.453125" style="218"/>
    <col min="11010" max="11017" width="12.7265625" style="218" customWidth="1"/>
    <col min="11018" max="11265" width="11.453125" style="218"/>
    <col min="11266" max="11273" width="12.7265625" style="218" customWidth="1"/>
    <col min="11274" max="11521" width="11.453125" style="218"/>
    <col min="11522" max="11529" width="12.7265625" style="218" customWidth="1"/>
    <col min="11530" max="11777" width="11.453125" style="218"/>
    <col min="11778" max="11785" width="12.7265625" style="218" customWidth="1"/>
    <col min="11786" max="12033" width="11.453125" style="218"/>
    <col min="12034" max="12041" width="12.7265625" style="218" customWidth="1"/>
    <col min="12042" max="12289" width="11.453125" style="218"/>
    <col min="12290" max="12297" width="12.7265625" style="218" customWidth="1"/>
    <col min="12298" max="12545" width="11.453125" style="218"/>
    <col min="12546" max="12553" width="12.7265625" style="218" customWidth="1"/>
    <col min="12554" max="12801" width="11.453125" style="218"/>
    <col min="12802" max="12809" width="12.7265625" style="218" customWidth="1"/>
    <col min="12810" max="13057" width="11.453125" style="218"/>
    <col min="13058" max="13065" width="12.7265625" style="218" customWidth="1"/>
    <col min="13066" max="13313" width="11.453125" style="218"/>
    <col min="13314" max="13321" width="12.7265625" style="218" customWidth="1"/>
    <col min="13322" max="13569" width="11.453125" style="218"/>
    <col min="13570" max="13577" width="12.7265625" style="218" customWidth="1"/>
    <col min="13578" max="13825" width="11.453125" style="218"/>
    <col min="13826" max="13833" width="12.7265625" style="218" customWidth="1"/>
    <col min="13834" max="14081" width="11.453125" style="218"/>
    <col min="14082" max="14089" width="12.7265625" style="218" customWidth="1"/>
    <col min="14090" max="14337" width="11.453125" style="218"/>
    <col min="14338" max="14345" width="12.7265625" style="218" customWidth="1"/>
    <col min="14346" max="14593" width="11.453125" style="218"/>
    <col min="14594" max="14601" width="12.7265625" style="218" customWidth="1"/>
    <col min="14602" max="14849" width="11.453125" style="218"/>
    <col min="14850" max="14857" width="12.7265625" style="218" customWidth="1"/>
    <col min="14858" max="15105" width="11.453125" style="218"/>
    <col min="15106" max="15113" width="12.7265625" style="218" customWidth="1"/>
    <col min="15114" max="15361" width="11.453125" style="218"/>
    <col min="15362" max="15369" width="12.7265625" style="218" customWidth="1"/>
    <col min="15370" max="15617" width="11.453125" style="218"/>
    <col min="15618" max="15625" width="12.7265625" style="218" customWidth="1"/>
    <col min="15626" max="15873" width="11.453125" style="218"/>
    <col min="15874" max="15881" width="12.7265625" style="218" customWidth="1"/>
    <col min="15882" max="16129" width="11.453125" style="218"/>
    <col min="16130" max="16137" width="12.7265625" style="218" customWidth="1"/>
    <col min="16138" max="16384" width="11.453125" style="218"/>
  </cols>
  <sheetData>
    <row r="1" spans="1:18" x14ac:dyDescent="0.3">
      <c r="A1" s="216" t="s">
        <v>122</v>
      </c>
      <c r="B1" s="217"/>
      <c r="C1" s="217"/>
      <c r="D1" s="217"/>
      <c r="E1" s="217"/>
      <c r="F1" s="217"/>
      <c r="G1" s="217"/>
      <c r="H1" s="217"/>
      <c r="I1" s="217"/>
      <c r="J1" s="217"/>
      <c r="K1" s="217"/>
    </row>
    <row r="2" spans="1:18" x14ac:dyDescent="0.3">
      <c r="A2" s="290" t="s">
        <v>114</v>
      </c>
      <c r="B2" s="290"/>
      <c r="C2" s="290"/>
      <c r="D2" s="290"/>
      <c r="E2" s="290"/>
      <c r="F2" s="290"/>
      <c r="G2" s="290"/>
      <c r="H2" s="290"/>
      <c r="I2" s="290"/>
      <c r="J2" s="290"/>
      <c r="K2" s="290"/>
    </row>
    <row r="3" spans="1:18" x14ac:dyDescent="0.3">
      <c r="A3" s="290"/>
      <c r="B3" s="290"/>
      <c r="C3" s="290"/>
      <c r="D3" s="290"/>
      <c r="E3" s="290"/>
      <c r="F3" s="290"/>
      <c r="G3" s="290"/>
      <c r="H3" s="290"/>
      <c r="I3" s="290"/>
      <c r="J3" s="290"/>
      <c r="K3" s="290"/>
    </row>
    <row r="4" spans="1:18" x14ac:dyDescent="0.3">
      <c r="A4" s="217"/>
      <c r="B4" s="217"/>
      <c r="C4" s="217"/>
      <c r="D4" s="217"/>
      <c r="E4" s="217"/>
      <c r="F4" s="217"/>
      <c r="G4" s="217"/>
      <c r="H4" s="217"/>
      <c r="I4" s="217"/>
      <c r="J4" s="217"/>
      <c r="K4" s="217"/>
    </row>
    <row r="5" spans="1:18" x14ac:dyDescent="0.3">
      <c r="A5" s="216" t="s">
        <v>123</v>
      </c>
      <c r="B5" s="217"/>
      <c r="C5" s="217"/>
      <c r="D5" s="217"/>
      <c r="E5" s="217"/>
      <c r="F5" s="217"/>
      <c r="G5" s="217"/>
      <c r="H5" s="217"/>
      <c r="I5" s="217"/>
      <c r="J5" s="217"/>
      <c r="K5" s="217"/>
    </row>
    <row r="6" spans="1:18" x14ac:dyDescent="0.3">
      <c r="A6" s="290" t="s">
        <v>124</v>
      </c>
      <c r="B6" s="290"/>
      <c r="C6" s="290"/>
      <c r="D6" s="290"/>
      <c r="E6" s="290"/>
      <c r="F6" s="290"/>
      <c r="G6" s="290"/>
      <c r="H6" s="290"/>
      <c r="I6" s="290"/>
      <c r="J6" s="290"/>
      <c r="K6" s="290"/>
    </row>
    <row r="7" spans="1:18" ht="27.75" customHeight="1" x14ac:dyDescent="0.3">
      <c r="A7" s="290"/>
      <c r="B7" s="290"/>
      <c r="C7" s="290"/>
      <c r="D7" s="290"/>
      <c r="E7" s="290"/>
      <c r="F7" s="290"/>
      <c r="G7" s="290"/>
      <c r="H7" s="290"/>
      <c r="I7" s="290"/>
      <c r="J7" s="290"/>
      <c r="K7" s="290"/>
    </row>
    <row r="8" spans="1:18" x14ac:dyDescent="0.3">
      <c r="A8" s="219"/>
      <c r="B8" s="219"/>
      <c r="C8" s="219"/>
      <c r="D8" s="219"/>
      <c r="E8" s="219"/>
      <c r="F8" s="219"/>
      <c r="G8" s="219"/>
      <c r="H8" s="219"/>
      <c r="I8" s="219"/>
      <c r="J8" s="219"/>
      <c r="K8" s="219"/>
    </row>
    <row r="9" spans="1:18" x14ac:dyDescent="0.3">
      <c r="A9" s="216" t="s">
        <v>125</v>
      </c>
      <c r="B9" s="217"/>
      <c r="C9" s="217"/>
      <c r="D9" s="217"/>
      <c r="E9" s="217"/>
      <c r="F9" s="217"/>
      <c r="G9" s="217"/>
      <c r="H9" s="217"/>
      <c r="I9" s="217"/>
      <c r="J9" s="217"/>
      <c r="K9" s="217"/>
      <c r="R9" s="225"/>
    </row>
    <row r="10" spans="1:18" x14ac:dyDescent="0.3">
      <c r="A10" s="217" t="s">
        <v>115</v>
      </c>
      <c r="B10" s="217"/>
      <c r="C10" s="217"/>
      <c r="D10" s="217"/>
      <c r="E10" s="217"/>
      <c r="F10" s="217"/>
      <c r="G10" s="217"/>
      <c r="H10" s="217"/>
      <c r="I10" s="217"/>
      <c r="J10" s="217"/>
      <c r="K10" s="217"/>
    </row>
    <row r="11" spans="1:18" ht="30.75" customHeight="1" x14ac:dyDescent="0.3">
      <c r="A11" s="290" t="s">
        <v>119</v>
      </c>
      <c r="B11" s="290"/>
      <c r="C11" s="290"/>
      <c r="D11" s="290"/>
      <c r="E11" s="290"/>
      <c r="F11" s="290"/>
      <c r="G11" s="290"/>
      <c r="H11" s="290"/>
      <c r="I11" s="290"/>
      <c r="J11" s="290"/>
      <c r="K11" s="217"/>
    </row>
    <row r="12" spans="1:18" ht="14.5" x14ac:dyDescent="0.3">
      <c r="A12" s="220"/>
      <c r="B12" s="220"/>
      <c r="C12" s="220"/>
      <c r="D12" s="220"/>
      <c r="E12" s="220"/>
      <c r="F12" s="220"/>
      <c r="G12" s="220"/>
      <c r="H12" s="220"/>
      <c r="I12" s="220"/>
      <c r="J12" s="220"/>
      <c r="K12" s="220"/>
    </row>
    <row r="13" spans="1:18" x14ac:dyDescent="0.3">
      <c r="A13" s="216" t="s">
        <v>126</v>
      </c>
      <c r="B13" s="216"/>
      <c r="C13" s="216"/>
      <c r="D13" s="216"/>
      <c r="E13" s="216"/>
      <c r="F13" s="216"/>
      <c r="G13" s="216"/>
      <c r="H13" s="216"/>
      <c r="I13" s="216"/>
      <c r="J13" s="216"/>
      <c r="K13" s="216"/>
    </row>
    <row r="14" spans="1:18" x14ac:dyDescent="0.3">
      <c r="A14" s="217" t="s">
        <v>116</v>
      </c>
      <c r="B14" s="217"/>
      <c r="C14" s="217"/>
      <c r="D14" s="217"/>
      <c r="E14" s="217"/>
      <c r="F14" s="217"/>
      <c r="G14" s="217"/>
      <c r="H14" s="217"/>
      <c r="I14" s="217"/>
      <c r="J14" s="217"/>
      <c r="K14" s="217"/>
    </row>
    <row r="15" spans="1:18" s="221" customFormat="1" ht="14.5" x14ac:dyDescent="0.35"/>
    <row r="16" spans="1:18" ht="18" customHeight="1" x14ac:dyDescent="0.3">
      <c r="A16" s="216" t="s">
        <v>127</v>
      </c>
      <c r="B16" s="216"/>
      <c r="C16" s="216"/>
      <c r="D16" s="216"/>
      <c r="E16" s="216"/>
      <c r="F16" s="216"/>
      <c r="G16" s="216"/>
      <c r="H16" s="216"/>
      <c r="I16" s="216"/>
      <c r="J16" s="216"/>
      <c r="K16" s="216"/>
    </row>
    <row r="17" spans="1:11" x14ac:dyDescent="0.3">
      <c r="A17" s="217" t="s">
        <v>120</v>
      </c>
      <c r="B17" s="217"/>
      <c r="C17" s="217"/>
      <c r="D17" s="217"/>
      <c r="E17" s="217"/>
      <c r="F17" s="217"/>
      <c r="G17" s="217"/>
      <c r="H17" s="217"/>
      <c r="I17" s="217"/>
      <c r="J17" s="217"/>
      <c r="K17" s="217"/>
    </row>
    <row r="18" spans="1:11" x14ac:dyDescent="0.3">
      <c r="A18" s="217" t="s">
        <v>121</v>
      </c>
      <c r="B18" s="217"/>
      <c r="C18" s="217"/>
      <c r="D18" s="217"/>
      <c r="E18" s="217"/>
      <c r="F18" s="217"/>
      <c r="G18" s="217"/>
      <c r="H18" s="217"/>
      <c r="I18" s="217"/>
      <c r="J18" s="217"/>
      <c r="K18" s="217"/>
    </row>
    <row r="19" spans="1:11" x14ac:dyDescent="0.3">
      <c r="A19" s="217" t="s">
        <v>117</v>
      </c>
      <c r="B19" s="217"/>
      <c r="C19" s="217"/>
      <c r="D19" s="217"/>
      <c r="E19" s="217"/>
      <c r="F19" s="217"/>
      <c r="G19" s="217"/>
      <c r="H19" s="217"/>
      <c r="I19" s="217"/>
      <c r="J19" s="217"/>
      <c r="K19" s="217"/>
    </row>
    <row r="20" spans="1:11" x14ac:dyDescent="0.3">
      <c r="A20" s="222"/>
      <c r="B20" s="222"/>
      <c r="C20" s="222"/>
      <c r="D20" s="222"/>
      <c r="E20" s="222"/>
      <c r="F20" s="222"/>
      <c r="G20" s="222"/>
      <c r="H20" s="222"/>
      <c r="I20" s="222"/>
      <c r="J20" s="222"/>
      <c r="K20" s="222"/>
    </row>
    <row r="21" spans="1:11" x14ac:dyDescent="0.3">
      <c r="A21" s="216" t="s">
        <v>128</v>
      </c>
      <c r="B21" s="216"/>
      <c r="C21" s="216"/>
      <c r="D21" s="216"/>
      <c r="E21" s="216"/>
      <c r="F21" s="216"/>
      <c r="G21" s="216"/>
      <c r="H21" s="216"/>
      <c r="I21" s="216"/>
      <c r="J21" s="216"/>
      <c r="K21" s="216"/>
    </row>
    <row r="22" spans="1:11" x14ac:dyDescent="0.3">
      <c r="A22" s="217" t="s">
        <v>148</v>
      </c>
      <c r="B22" s="217"/>
      <c r="C22" s="217"/>
      <c r="D22" s="217"/>
      <c r="E22" s="217"/>
      <c r="F22" s="217"/>
      <c r="G22" s="217"/>
      <c r="H22" s="217"/>
      <c r="I22" s="217"/>
      <c r="J22" s="217"/>
      <c r="K22" s="217"/>
    </row>
    <row r="24" spans="1:11" x14ac:dyDescent="0.3">
      <c r="A24" s="223" t="s">
        <v>129</v>
      </c>
    </row>
    <row r="25" spans="1:11" x14ac:dyDescent="0.3">
      <c r="A25" s="218" t="s">
        <v>118</v>
      </c>
    </row>
    <row r="33" spans="1:1" x14ac:dyDescent="0.3">
      <c r="A33" s="224"/>
    </row>
    <row r="34" spans="1:1" x14ac:dyDescent="0.3">
      <c r="A34" s="224"/>
    </row>
    <row r="35" spans="1:1" x14ac:dyDescent="0.3">
      <c r="A35" s="224"/>
    </row>
    <row r="36" spans="1:1" x14ac:dyDescent="0.3">
      <c r="A36" s="224"/>
    </row>
  </sheetData>
  <mergeCells count="3">
    <mergeCell ref="A2:K3"/>
    <mergeCell ref="A6:K7"/>
    <mergeCell ref="A11:J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24F8B-E9C9-4E24-9CA9-583EDAC5C2A3}">
  <sheetPr>
    <tabColor rgb="FF002060"/>
  </sheetPr>
  <dimension ref="A1:AI54"/>
  <sheetViews>
    <sheetView showGridLines="0" zoomScale="80" zoomScaleNormal="80" workbookViewId="0">
      <selection sqref="A1:B1"/>
    </sheetView>
  </sheetViews>
  <sheetFormatPr baseColWidth="10" defaultRowHeight="14.5" x14ac:dyDescent="0.35"/>
  <cols>
    <col min="1" max="1" width="3.1796875" bestFit="1" customWidth="1"/>
    <col min="2" max="2" width="24.1796875" bestFit="1" customWidth="1"/>
    <col min="3" max="3" width="10.1796875" bestFit="1" customWidth="1"/>
    <col min="4" max="4" width="11.54296875" customWidth="1"/>
    <col min="5" max="5" width="10" bestFit="1" customWidth="1"/>
    <col min="6" max="6" width="10.81640625" customWidth="1"/>
    <col min="7" max="7" width="14.26953125" customWidth="1"/>
    <col min="8" max="8" width="18.1796875" customWidth="1"/>
    <col min="9" max="9" width="9.7265625" customWidth="1"/>
    <col min="10" max="10" width="14.1796875" customWidth="1"/>
    <col min="11" max="11" width="12" customWidth="1"/>
    <col min="12" max="12" width="10.1796875" customWidth="1"/>
    <col min="13" max="13" width="8.26953125" customWidth="1"/>
    <col min="14" max="14" width="10.1796875" customWidth="1"/>
    <col min="15" max="15" width="9.26953125" customWidth="1"/>
    <col min="16" max="16" width="10.1796875" customWidth="1"/>
    <col min="17" max="17" width="4.453125" customWidth="1"/>
    <col min="18" max="18" width="10.1796875" customWidth="1"/>
    <col min="19" max="19" width="4" customWidth="1"/>
    <col min="20" max="20" width="10.1796875" customWidth="1"/>
    <col min="21" max="21" width="5" bestFit="1" customWidth="1"/>
    <col min="22" max="22" width="10.1796875" bestFit="1" customWidth="1"/>
    <col min="23" max="23" width="5" bestFit="1" customWidth="1"/>
    <col min="24" max="24" width="10.81640625" bestFit="1" customWidth="1"/>
    <col min="25" max="25" width="5" bestFit="1" customWidth="1"/>
    <col min="26" max="26" width="10.7265625" customWidth="1"/>
    <col min="27" max="27" width="6.54296875" customWidth="1"/>
    <col min="28" max="28" width="10.453125" bestFit="1" customWidth="1"/>
    <col min="29" max="29" width="6.54296875" customWidth="1"/>
    <col min="30" max="30" width="14.81640625" bestFit="1" customWidth="1"/>
    <col min="31" max="31" width="14.453125" bestFit="1" customWidth="1"/>
    <col min="32" max="32" width="23.54296875" bestFit="1" customWidth="1"/>
    <col min="33" max="33" width="23.54296875" customWidth="1"/>
    <col min="34" max="34" width="38.54296875" bestFit="1" customWidth="1"/>
  </cols>
  <sheetData>
    <row r="1" spans="1:35" ht="15" thickBot="1" x14ac:dyDescent="0.4">
      <c r="A1" s="291" t="s">
        <v>3</v>
      </c>
      <c r="B1" s="292"/>
      <c r="C1" s="104" t="s">
        <v>4</v>
      </c>
      <c r="D1" s="105">
        <f>C1+1</f>
        <v>2012</v>
      </c>
      <c r="E1" s="106" t="s">
        <v>5</v>
      </c>
      <c r="F1" s="107">
        <f>D1+1</f>
        <v>2013</v>
      </c>
      <c r="G1" s="106" t="s">
        <v>5</v>
      </c>
      <c r="H1" s="251">
        <f>F1+1</f>
        <v>2014</v>
      </c>
      <c r="I1" s="106" t="s">
        <v>5</v>
      </c>
      <c r="J1" s="107">
        <f>H1+1</f>
        <v>2015</v>
      </c>
      <c r="K1" s="106" t="s">
        <v>5</v>
      </c>
      <c r="L1" s="107">
        <f t="shared" ref="L1" si="0">J1+1</f>
        <v>2016</v>
      </c>
      <c r="M1" s="106" t="s">
        <v>5</v>
      </c>
      <c r="N1" s="107">
        <f t="shared" ref="N1" si="1">L1+1</f>
        <v>2017</v>
      </c>
      <c r="O1" s="106" t="s">
        <v>5</v>
      </c>
      <c r="P1" s="107">
        <f t="shared" ref="P1" si="2">N1+1</f>
        <v>2018</v>
      </c>
      <c r="Q1" s="106" t="s">
        <v>5</v>
      </c>
      <c r="R1" s="107">
        <f t="shared" ref="R1" si="3">P1+1</f>
        <v>2019</v>
      </c>
      <c r="S1" s="106" t="s">
        <v>5</v>
      </c>
      <c r="T1" s="107">
        <f t="shared" ref="T1" si="4">R1+1</f>
        <v>2020</v>
      </c>
      <c r="U1" s="106" t="s">
        <v>5</v>
      </c>
      <c r="V1" s="107">
        <f t="shared" ref="V1" si="5">T1+1</f>
        <v>2021</v>
      </c>
      <c r="W1" s="106" t="s">
        <v>5</v>
      </c>
      <c r="X1" s="107">
        <f t="shared" ref="X1" si="6">V1+1</f>
        <v>2022</v>
      </c>
      <c r="Y1" s="106" t="s">
        <v>5</v>
      </c>
      <c r="Z1" s="252">
        <f>X1+1</f>
        <v>2023</v>
      </c>
      <c r="AA1" s="268" t="s">
        <v>5</v>
      </c>
      <c r="AB1" s="278">
        <f>Z1+1</f>
        <v>2024</v>
      </c>
      <c r="AC1" s="279" t="s">
        <v>5</v>
      </c>
      <c r="AD1" s="273" t="s">
        <v>139</v>
      </c>
      <c r="AE1" s="108" t="s">
        <v>140</v>
      </c>
      <c r="AF1" s="109" t="s">
        <v>141</v>
      </c>
      <c r="AG1" s="109" t="s">
        <v>16</v>
      </c>
      <c r="AH1" s="110" t="s">
        <v>142</v>
      </c>
      <c r="AI1" s="111" t="s">
        <v>2</v>
      </c>
    </row>
    <row r="2" spans="1:35" x14ac:dyDescent="0.35">
      <c r="A2" s="293" t="s">
        <v>6</v>
      </c>
      <c r="B2" s="133" t="s">
        <v>7</v>
      </c>
      <c r="C2" s="134">
        <f>C3+C4+C5</f>
        <v>1313884</v>
      </c>
      <c r="D2" s="135">
        <f>D3+D4+D5</f>
        <v>1281546</v>
      </c>
      <c r="E2" s="136">
        <f t="shared" ref="E2:E10" si="7">(D2/C2-1)*100</f>
        <v>-2.4612522871121034</v>
      </c>
      <c r="F2" s="134">
        <f>F3+F4+F5</f>
        <v>1247695</v>
      </c>
      <c r="G2" s="136">
        <f t="shared" ref="G2:G10" si="8">(F2/D2-1)*100</f>
        <v>-2.6414190360704914</v>
      </c>
      <c r="H2" s="247">
        <f>H3+H4+H5</f>
        <v>1214096</v>
      </c>
      <c r="I2" s="136">
        <f t="shared" ref="I2:I10" si="9">(H2/F2-1)*100</f>
        <v>-2.6928856811961221</v>
      </c>
      <c r="J2" s="134">
        <f>J3+J4+J5</f>
        <v>1192096</v>
      </c>
      <c r="K2" s="136">
        <f t="shared" ref="K2:K10" si="10">(J2/H2-1)*100</f>
        <v>-1.8120478117051753</v>
      </c>
      <c r="L2" s="134">
        <f t="shared" ref="L2" si="11">L3+L4+L5</f>
        <v>1156226</v>
      </c>
      <c r="M2" s="136">
        <f t="shared" ref="M2:M10" si="12">(L2/J2-1)*100</f>
        <v>-3.0089858534883107</v>
      </c>
      <c r="N2" s="134">
        <f t="shared" ref="N2" si="13">N3+N4+N5</f>
        <v>1126293</v>
      </c>
      <c r="O2" s="136">
        <f t="shared" ref="O2:O10" si="14">(N2/L2-1)*100</f>
        <v>-2.5888537362072861</v>
      </c>
      <c r="P2" s="134">
        <f t="shared" ref="P2" si="15">P3+P4+P5</f>
        <v>1100063</v>
      </c>
      <c r="Q2" s="136">
        <f t="shared" ref="Q2:Q10" si="16">(P2/N2-1)*100</f>
        <v>-2.3288788974094699</v>
      </c>
      <c r="R2" s="134">
        <f t="shared" ref="R2" si="17">R3+R4+R5</f>
        <v>1073235</v>
      </c>
      <c r="S2" s="136">
        <f t="shared" ref="S2:S10" si="18">(R2/P2-1)*100</f>
        <v>-2.4387694159334505</v>
      </c>
      <c r="T2" s="134">
        <f t="shared" ref="T2" si="19">T3+T4+T5</f>
        <v>1056297</v>
      </c>
      <c r="U2" s="136">
        <f t="shared" ref="U2:U10" si="20">(T2/R2-1)*100</f>
        <v>-1.5782191225593656</v>
      </c>
      <c r="V2" s="134">
        <f t="shared" ref="V2" si="21">V3+V4+V5</f>
        <v>1029172</v>
      </c>
      <c r="W2" s="136">
        <f t="shared" ref="W2:W10" si="22">(V2/T2-1)*100</f>
        <v>-2.5679330718538451</v>
      </c>
      <c r="X2" s="134">
        <f t="shared" ref="X2" si="23">X3+X4+X5</f>
        <v>1002903</v>
      </c>
      <c r="Y2" s="136">
        <f t="shared" ref="Y2:Y10" si="24">(X2/V2-1)*100</f>
        <v>-2.5524402140750024</v>
      </c>
      <c r="Z2" s="253">
        <f t="shared" ref="Z2" si="25">Z3+Z4+Z5</f>
        <v>973037</v>
      </c>
      <c r="AA2" s="269">
        <f t="shared" ref="AA2:AA10" si="26">(Z2/X2-1)*100</f>
        <v>-2.9779549966447383</v>
      </c>
      <c r="AB2" s="280">
        <f t="shared" ref="AB2" si="27">AB3+AB4+AB5</f>
        <v>947368</v>
      </c>
      <c r="AC2" s="281">
        <f t="shared" ref="AC2:AC10" si="28">(AB2/Z2-1)*100</f>
        <v>-2.6380291808019596</v>
      </c>
      <c r="AD2" s="274">
        <f>H2/H10</f>
        <v>0.79398710232664294</v>
      </c>
      <c r="AE2" s="137">
        <f>AB2/AB10</f>
        <v>0.85835410431973092</v>
      </c>
      <c r="AF2" s="138">
        <f t="shared" ref="AF2:AF10" si="29">(AB2/H2)-1</f>
        <v>-0.21969267669113479</v>
      </c>
      <c r="AG2" s="139">
        <f t="shared" ref="AG2:AG10" si="30">(H2/$H$10)*AF2*100</f>
        <v>-17.44331517683781</v>
      </c>
      <c r="AH2" s="138">
        <f t="shared" ref="AH2:AH10" si="31">(AB2/H2)^(1/10)-1</f>
        <v>-2.4501584548815791E-2</v>
      </c>
      <c r="AI2" s="140">
        <f t="shared" ref="AI2:AI10" si="32">AB2-H2</f>
        <v>-266728</v>
      </c>
    </row>
    <row r="3" spans="1:35" x14ac:dyDescent="0.35">
      <c r="A3" s="294"/>
      <c r="B3" s="1" t="s">
        <v>8</v>
      </c>
      <c r="C3" s="2">
        <v>482105</v>
      </c>
      <c r="D3" s="11">
        <v>476822</v>
      </c>
      <c r="E3" s="3">
        <f t="shared" si="7"/>
        <v>-1.09581937544726</v>
      </c>
      <c r="F3" s="4">
        <v>471744</v>
      </c>
      <c r="G3" s="3">
        <f t="shared" si="8"/>
        <v>-1.064967639915948</v>
      </c>
      <c r="H3" s="248">
        <v>459434</v>
      </c>
      <c r="I3" s="3">
        <f t="shared" si="9"/>
        <v>-2.6094661511328221</v>
      </c>
      <c r="J3" s="5">
        <v>451445</v>
      </c>
      <c r="K3" s="3">
        <f t="shared" si="10"/>
        <v>-1.7388787072789569</v>
      </c>
      <c r="L3" s="5">
        <v>446162</v>
      </c>
      <c r="M3" s="3">
        <f t="shared" si="12"/>
        <v>-1.170242222197615</v>
      </c>
      <c r="N3" s="5">
        <v>443065</v>
      </c>
      <c r="O3" s="3">
        <f t="shared" si="14"/>
        <v>-0.69414248636145981</v>
      </c>
      <c r="P3" s="5">
        <v>449223</v>
      </c>
      <c r="Q3" s="3">
        <f t="shared" si="16"/>
        <v>1.3898637897374</v>
      </c>
      <c r="R3" s="5">
        <v>442071</v>
      </c>
      <c r="S3" s="3">
        <f t="shared" si="18"/>
        <v>-1.5920823288210983</v>
      </c>
      <c r="T3" s="5">
        <v>435423</v>
      </c>
      <c r="U3" s="3">
        <f t="shared" si="20"/>
        <v>-1.5038308326038141</v>
      </c>
      <c r="V3" s="5">
        <v>430680</v>
      </c>
      <c r="W3" s="3">
        <f t="shared" si="22"/>
        <v>-1.0892855912526422</v>
      </c>
      <c r="X3" s="5">
        <v>425498</v>
      </c>
      <c r="Y3" s="3">
        <f t="shared" si="24"/>
        <v>-1.2032135228011498</v>
      </c>
      <c r="Z3" s="254">
        <v>419618</v>
      </c>
      <c r="AA3" s="270">
        <f t="shared" si="26"/>
        <v>-1.3819101382380183</v>
      </c>
      <c r="AB3" s="282">
        <v>411911</v>
      </c>
      <c r="AC3" s="283">
        <f t="shared" si="28"/>
        <v>-1.8366704955459445</v>
      </c>
      <c r="AD3" s="275">
        <f>H3/H10</f>
        <v>0.30045784713098378</v>
      </c>
      <c r="AE3" s="30">
        <f>AB3/AB10</f>
        <v>0.37320819097166541</v>
      </c>
      <c r="AF3" s="13">
        <f t="shared" si="29"/>
        <v>-0.10343814345477265</v>
      </c>
      <c r="AG3" s="17">
        <f t="shared" si="30"/>
        <v>-3.107880189364685</v>
      </c>
      <c r="AH3" s="13">
        <f t="shared" si="31"/>
        <v>-1.0859405329334604E-2</v>
      </c>
      <c r="AI3" s="112">
        <f t="shared" si="32"/>
        <v>-47523</v>
      </c>
    </row>
    <row r="4" spans="1:35" x14ac:dyDescent="0.35">
      <c r="A4" s="294"/>
      <c r="B4" s="1" t="s">
        <v>9</v>
      </c>
      <c r="C4" s="2">
        <v>824657</v>
      </c>
      <c r="D4" s="11">
        <v>797417</v>
      </c>
      <c r="E4" s="3">
        <f t="shared" si="7"/>
        <v>-3.3031915087121111</v>
      </c>
      <c r="F4" s="4">
        <v>768422</v>
      </c>
      <c r="G4" s="3">
        <f t="shared" si="8"/>
        <v>-3.6361151066505948</v>
      </c>
      <c r="H4" s="248">
        <v>747410</v>
      </c>
      <c r="I4" s="3">
        <f t="shared" si="9"/>
        <v>-2.7344349849431682</v>
      </c>
      <c r="J4" s="5">
        <v>733820</v>
      </c>
      <c r="K4" s="3">
        <f t="shared" si="10"/>
        <v>-1.8182791239078955</v>
      </c>
      <c r="L4" s="5">
        <v>703230</v>
      </c>
      <c r="M4" s="3">
        <f t="shared" si="12"/>
        <v>-4.1685972036739294</v>
      </c>
      <c r="N4" s="5">
        <v>676346</v>
      </c>
      <c r="O4" s="3">
        <f t="shared" si="14"/>
        <v>-3.8229313311434421</v>
      </c>
      <c r="P4" s="5">
        <v>644042</v>
      </c>
      <c r="Q4" s="3">
        <f t="shared" si="16"/>
        <v>-4.7762535743539498</v>
      </c>
      <c r="R4" s="5">
        <v>624421</v>
      </c>
      <c r="S4" s="3">
        <f t="shared" si="18"/>
        <v>-3.0465404430145893</v>
      </c>
      <c r="T4" s="5">
        <v>614318</v>
      </c>
      <c r="U4" s="3">
        <f t="shared" si="20"/>
        <v>-1.6179788956489305</v>
      </c>
      <c r="V4" s="5">
        <v>592195</v>
      </c>
      <c r="W4" s="3">
        <f t="shared" si="22"/>
        <v>-3.6012293307374987</v>
      </c>
      <c r="X4" s="5">
        <v>571229</v>
      </c>
      <c r="Y4" s="3">
        <f t="shared" si="24"/>
        <v>-3.5403878789925569</v>
      </c>
      <c r="Z4" s="254">
        <v>547879</v>
      </c>
      <c r="AA4" s="270">
        <f t="shared" si="26"/>
        <v>-4.0876776214092807</v>
      </c>
      <c r="AB4" s="282">
        <v>530109</v>
      </c>
      <c r="AC4" s="283">
        <f t="shared" si="28"/>
        <v>-3.2434168858452295</v>
      </c>
      <c r="AD4" s="275">
        <f>H4/H10</f>
        <v>0.48878663643563297</v>
      </c>
      <c r="AE4" s="30">
        <f>AB4/AB10</f>
        <v>0.48030040690294401</v>
      </c>
      <c r="AF4" s="13">
        <f t="shared" si="29"/>
        <v>-0.29073868425629845</v>
      </c>
      <c r="AG4" s="17">
        <f t="shared" si="30"/>
        <v>-14.210918355935764</v>
      </c>
      <c r="AH4" s="13">
        <f t="shared" si="31"/>
        <v>-3.3769755754700315E-2</v>
      </c>
      <c r="AI4" s="112">
        <f t="shared" si="32"/>
        <v>-217301</v>
      </c>
    </row>
    <row r="5" spans="1:35" x14ac:dyDescent="0.35">
      <c r="A5" s="294"/>
      <c r="B5" s="6" t="s">
        <v>10</v>
      </c>
      <c r="C5" s="2">
        <v>7122</v>
      </c>
      <c r="D5" s="11">
        <v>7307</v>
      </c>
      <c r="E5" s="3">
        <f t="shared" si="7"/>
        <v>2.5975849480482927</v>
      </c>
      <c r="F5" s="4">
        <v>7529</v>
      </c>
      <c r="G5" s="3">
        <f t="shared" si="8"/>
        <v>3.0381825646640159</v>
      </c>
      <c r="H5" s="248">
        <v>7252</v>
      </c>
      <c r="I5" s="3">
        <f t="shared" si="9"/>
        <v>-3.6791074511887345</v>
      </c>
      <c r="J5" s="5">
        <v>6831</v>
      </c>
      <c r="K5" s="3">
        <f t="shared" si="10"/>
        <v>-5.805295091009377</v>
      </c>
      <c r="L5" s="5">
        <v>6834</v>
      </c>
      <c r="M5" s="3">
        <f t="shared" si="12"/>
        <v>4.3917435221785261E-2</v>
      </c>
      <c r="N5" s="5">
        <v>6882</v>
      </c>
      <c r="O5" s="3">
        <f t="shared" si="14"/>
        <v>0.70237050043897575</v>
      </c>
      <c r="P5" s="5">
        <v>6798</v>
      </c>
      <c r="Q5" s="3">
        <f t="shared" si="16"/>
        <v>-1.2205754141238034</v>
      </c>
      <c r="R5" s="5">
        <v>6743</v>
      </c>
      <c r="S5" s="3">
        <f t="shared" si="18"/>
        <v>-0.8090614886731351</v>
      </c>
      <c r="T5" s="5">
        <v>6556</v>
      </c>
      <c r="U5" s="3">
        <f t="shared" si="20"/>
        <v>-2.7732463295269127</v>
      </c>
      <c r="V5" s="5">
        <v>6297</v>
      </c>
      <c r="W5" s="3">
        <f t="shared" si="22"/>
        <v>-3.9505796217205624</v>
      </c>
      <c r="X5" s="5">
        <v>6176</v>
      </c>
      <c r="Y5" s="3">
        <f t="shared" si="24"/>
        <v>-1.9215499444179773</v>
      </c>
      <c r="Z5" s="254">
        <v>5540</v>
      </c>
      <c r="AA5" s="270">
        <f t="shared" si="26"/>
        <v>-10.297927461139899</v>
      </c>
      <c r="AB5" s="282">
        <v>5348</v>
      </c>
      <c r="AC5" s="283">
        <f t="shared" si="28"/>
        <v>-3.4657039711191384</v>
      </c>
      <c r="AD5" s="275">
        <f>H5/H10</f>
        <v>4.7426187600262378E-3</v>
      </c>
      <c r="AE5" s="30">
        <f>AB5/AB10</f>
        <v>4.8455064451215588E-3</v>
      </c>
      <c r="AF5" s="13">
        <f t="shared" si="29"/>
        <v>-0.26254826254826258</v>
      </c>
      <c r="AG5" s="17">
        <f t="shared" si="30"/>
        <v>-0.12451663153736842</v>
      </c>
      <c r="AH5" s="13">
        <f t="shared" si="31"/>
        <v>-2.9996368197365841E-2</v>
      </c>
      <c r="AI5" s="112">
        <f t="shared" si="32"/>
        <v>-1904</v>
      </c>
    </row>
    <row r="6" spans="1:35" x14ac:dyDescent="0.35">
      <c r="A6" s="294"/>
      <c r="B6" s="7" t="s">
        <v>11</v>
      </c>
      <c r="C6" s="8">
        <f>C7+C8+C9</f>
        <v>372445</v>
      </c>
      <c r="D6" s="12">
        <f>D7+D8+D9</f>
        <v>352055</v>
      </c>
      <c r="E6" s="9">
        <f t="shared" si="7"/>
        <v>-5.4746338385533448</v>
      </c>
      <c r="F6" s="8">
        <f>F7+F8+F9</f>
        <v>332856</v>
      </c>
      <c r="G6" s="9">
        <f t="shared" si="8"/>
        <v>-5.4534092684381701</v>
      </c>
      <c r="H6" s="249">
        <f>H7+H8+H9</f>
        <v>315017</v>
      </c>
      <c r="I6" s="9">
        <f t="shared" si="9"/>
        <v>-5.359374624462232</v>
      </c>
      <c r="J6" s="8">
        <f>J7+J8+J9</f>
        <v>290817</v>
      </c>
      <c r="K6" s="9">
        <f t="shared" si="10"/>
        <v>-7.6821250916617174</v>
      </c>
      <c r="L6" s="8">
        <f t="shared" ref="L6" si="33">L7+L8+L9</f>
        <v>273413</v>
      </c>
      <c r="M6" s="9">
        <f t="shared" si="12"/>
        <v>-5.9845194744461256</v>
      </c>
      <c r="N6" s="8">
        <f t="shared" ref="N6" si="34">N7+N8+N9</f>
        <v>256853</v>
      </c>
      <c r="O6" s="9">
        <f t="shared" si="14"/>
        <v>-6.0567712581332973</v>
      </c>
      <c r="P6" s="8">
        <f t="shared" ref="P6" si="35">P7+P8+P9</f>
        <v>238295</v>
      </c>
      <c r="Q6" s="9">
        <f t="shared" si="16"/>
        <v>-7.2251443432624907</v>
      </c>
      <c r="R6" s="8">
        <f t="shared" ref="R6" si="36">R7+R8+R9</f>
        <v>225840</v>
      </c>
      <c r="S6" s="9">
        <f t="shared" si="18"/>
        <v>-5.2267147862942949</v>
      </c>
      <c r="T6" s="8">
        <f t="shared" ref="T6" si="37">T7+T8+T9</f>
        <v>203104</v>
      </c>
      <c r="U6" s="9">
        <f t="shared" si="20"/>
        <v>-10.067304286220335</v>
      </c>
      <c r="V6" s="8">
        <f t="shared" ref="V6" si="38">V7+V8+V9</f>
        <v>189739</v>
      </c>
      <c r="W6" s="9">
        <f t="shared" si="22"/>
        <v>-6.5803726169843983</v>
      </c>
      <c r="X6" s="8">
        <f t="shared" ref="X6" si="39">X7+X8+X9</f>
        <v>177660</v>
      </c>
      <c r="Y6" s="9">
        <f t="shared" si="24"/>
        <v>-6.3661134505821115</v>
      </c>
      <c r="Z6" s="255">
        <f t="shared" ref="Z6" si="40">Z7+Z8+Z9</f>
        <v>166185</v>
      </c>
      <c r="AA6" s="271">
        <f t="shared" si="26"/>
        <v>-6.4589665653495443</v>
      </c>
      <c r="AB6" s="284">
        <f t="shared" ref="AB6" si="41">AB7+AB8+AB9</f>
        <v>156335</v>
      </c>
      <c r="AC6" s="285">
        <f t="shared" si="28"/>
        <v>-5.927129403977494</v>
      </c>
      <c r="AD6" s="276">
        <f>H6/H10</f>
        <v>0.20601289767335704</v>
      </c>
      <c r="AE6" s="31">
        <f>AB6/AB10</f>
        <v>0.14164589568026906</v>
      </c>
      <c r="AF6" s="10">
        <f t="shared" si="29"/>
        <v>-0.50372519578308472</v>
      </c>
      <c r="AG6" s="17">
        <f t="shared" si="30"/>
        <v>-10.377388721435238</v>
      </c>
      <c r="AH6" s="10">
        <f t="shared" si="31"/>
        <v>-6.7664496233008742E-2</v>
      </c>
      <c r="AI6" s="112">
        <f t="shared" si="32"/>
        <v>-158682</v>
      </c>
    </row>
    <row r="7" spans="1:35" x14ac:dyDescent="0.35">
      <c r="A7" s="294"/>
      <c r="B7" s="1" t="s">
        <v>12</v>
      </c>
      <c r="C7" s="2">
        <v>42174</v>
      </c>
      <c r="D7" s="11">
        <v>39282</v>
      </c>
      <c r="E7" s="3">
        <f t="shared" si="7"/>
        <v>-6.8573054488547447</v>
      </c>
      <c r="F7" s="4">
        <v>36682</v>
      </c>
      <c r="G7" s="3">
        <f t="shared" si="8"/>
        <v>-6.618807596354559</v>
      </c>
      <c r="H7" s="248">
        <v>33535</v>
      </c>
      <c r="I7" s="3">
        <f t="shared" si="9"/>
        <v>-8.5791396325173075</v>
      </c>
      <c r="J7" s="5">
        <v>30797</v>
      </c>
      <c r="K7" s="3">
        <f t="shared" si="10"/>
        <v>-8.1646041449232154</v>
      </c>
      <c r="L7" s="5">
        <v>27806</v>
      </c>
      <c r="M7" s="3">
        <f t="shared" si="12"/>
        <v>-9.711984933597428</v>
      </c>
      <c r="N7" s="5">
        <v>25744</v>
      </c>
      <c r="O7" s="3">
        <f t="shared" si="14"/>
        <v>-7.4156656836653951</v>
      </c>
      <c r="P7" s="5">
        <v>23595</v>
      </c>
      <c r="Q7" s="3">
        <f t="shared" si="16"/>
        <v>-8.3475761342448713</v>
      </c>
      <c r="R7" s="5">
        <v>21740</v>
      </c>
      <c r="S7" s="3">
        <f t="shared" si="18"/>
        <v>-7.861835134562412</v>
      </c>
      <c r="T7" s="5">
        <v>20302</v>
      </c>
      <c r="U7" s="3">
        <f t="shared" si="20"/>
        <v>-6.6145354185832561</v>
      </c>
      <c r="V7" s="5">
        <v>19208</v>
      </c>
      <c r="W7" s="3">
        <f t="shared" si="22"/>
        <v>-5.3886316619052295</v>
      </c>
      <c r="X7" s="5">
        <v>16415</v>
      </c>
      <c r="Y7" s="3">
        <f t="shared" si="24"/>
        <v>-14.540816326530614</v>
      </c>
      <c r="Z7" s="254">
        <v>16357</v>
      </c>
      <c r="AA7" s="270">
        <f t="shared" si="26"/>
        <v>-0.35333536399634324</v>
      </c>
      <c r="AB7" s="282">
        <v>14607</v>
      </c>
      <c r="AC7" s="283">
        <f t="shared" si="28"/>
        <v>-10.698783395488165</v>
      </c>
      <c r="AD7" s="275">
        <f>H7/H10</f>
        <v>2.1931014908643114E-2</v>
      </c>
      <c r="AE7" s="30">
        <f>AB7/AB10</f>
        <v>1.3234538639470944E-2</v>
      </c>
      <c r="AF7" s="13">
        <f t="shared" si="29"/>
        <v>-0.56442522737438505</v>
      </c>
      <c r="AG7" s="17">
        <f t="shared" si="30"/>
        <v>-1.2378418076361919</v>
      </c>
      <c r="AH7" s="13">
        <f t="shared" si="31"/>
        <v>-7.9749055496599053E-2</v>
      </c>
      <c r="AI7" s="112">
        <f t="shared" si="32"/>
        <v>-18928</v>
      </c>
    </row>
    <row r="8" spans="1:35" x14ac:dyDescent="0.35">
      <c r="A8" s="294"/>
      <c r="B8" s="1" t="s">
        <v>13</v>
      </c>
      <c r="C8" s="2">
        <v>157573</v>
      </c>
      <c r="D8" s="11">
        <v>150395</v>
      </c>
      <c r="E8" s="3">
        <f t="shared" si="7"/>
        <v>-4.5553489493758477</v>
      </c>
      <c r="F8" s="4">
        <v>144240</v>
      </c>
      <c r="G8" s="3">
        <f t="shared" si="8"/>
        <v>-4.0925562684929639</v>
      </c>
      <c r="H8" s="248">
        <v>138182</v>
      </c>
      <c r="I8" s="3">
        <f t="shared" si="9"/>
        <v>-4.1999445368829713</v>
      </c>
      <c r="J8" s="5">
        <v>132765</v>
      </c>
      <c r="K8" s="3">
        <f t="shared" si="10"/>
        <v>-3.9201922102734099</v>
      </c>
      <c r="L8" s="5">
        <v>126941</v>
      </c>
      <c r="M8" s="3">
        <f t="shared" si="12"/>
        <v>-4.386698301510183</v>
      </c>
      <c r="N8" s="5">
        <v>122328</v>
      </c>
      <c r="O8" s="3">
        <f t="shared" si="14"/>
        <v>-3.6339716876344075</v>
      </c>
      <c r="P8" s="5">
        <v>116466</v>
      </c>
      <c r="Q8" s="3">
        <f t="shared" si="16"/>
        <v>-4.7920345301157514</v>
      </c>
      <c r="R8" s="5">
        <v>111608</v>
      </c>
      <c r="S8" s="3">
        <f t="shared" si="18"/>
        <v>-4.1711744200023997</v>
      </c>
      <c r="T8" s="5">
        <v>107338</v>
      </c>
      <c r="U8" s="3">
        <f t="shared" si="20"/>
        <v>-3.8258906171600549</v>
      </c>
      <c r="V8" s="5">
        <v>103394</v>
      </c>
      <c r="W8" s="3">
        <f t="shared" si="22"/>
        <v>-3.6743744060817263</v>
      </c>
      <c r="X8" s="5">
        <v>99504</v>
      </c>
      <c r="Y8" s="3">
        <f t="shared" si="24"/>
        <v>-3.762307290558442</v>
      </c>
      <c r="Z8" s="254">
        <v>96128</v>
      </c>
      <c r="AA8" s="270">
        <f t="shared" si="26"/>
        <v>-3.392828429007877</v>
      </c>
      <c r="AB8" s="282">
        <v>92969</v>
      </c>
      <c r="AC8" s="283">
        <f t="shared" si="28"/>
        <v>-3.2862433422103821</v>
      </c>
      <c r="AD8" s="275">
        <f>H8/H10</f>
        <v>9.0367422159121011E-2</v>
      </c>
      <c r="AE8" s="30">
        <f>AB8/AB10</f>
        <v>8.4233711424178431E-2</v>
      </c>
      <c r="AF8" s="13">
        <f t="shared" si="29"/>
        <v>-0.3271989115803795</v>
      </c>
      <c r="AG8" s="17">
        <f t="shared" si="30"/>
        <v>-2.9568122172789062</v>
      </c>
      <c r="AH8" s="13">
        <f t="shared" si="31"/>
        <v>-3.8855536664201829E-2</v>
      </c>
      <c r="AI8" s="112">
        <f t="shared" si="32"/>
        <v>-45213</v>
      </c>
    </row>
    <row r="9" spans="1:35" x14ac:dyDescent="0.35">
      <c r="A9" s="294"/>
      <c r="B9" s="1" t="s">
        <v>14</v>
      </c>
      <c r="C9" s="2">
        <v>172698</v>
      </c>
      <c r="D9" s="11">
        <v>162378</v>
      </c>
      <c r="E9" s="3">
        <f t="shared" si="7"/>
        <v>-5.9757495744015561</v>
      </c>
      <c r="F9" s="4">
        <v>151934</v>
      </c>
      <c r="G9" s="3">
        <f t="shared" si="8"/>
        <v>-6.4319058000467999</v>
      </c>
      <c r="H9" s="248">
        <v>143300</v>
      </c>
      <c r="I9" s="3">
        <f t="shared" si="9"/>
        <v>-5.6827306593652533</v>
      </c>
      <c r="J9" s="5">
        <v>127255</v>
      </c>
      <c r="K9" s="3">
        <f t="shared" si="10"/>
        <v>-11.19678995115143</v>
      </c>
      <c r="L9" s="5">
        <v>118666</v>
      </c>
      <c r="M9" s="3">
        <f t="shared" si="12"/>
        <v>-6.749440100585435</v>
      </c>
      <c r="N9" s="5">
        <v>108781</v>
      </c>
      <c r="O9" s="3">
        <f t="shared" si="14"/>
        <v>-8.3301029781066234</v>
      </c>
      <c r="P9" s="5">
        <v>98234</v>
      </c>
      <c r="Q9" s="3">
        <f t="shared" si="16"/>
        <v>-9.6956269936845594</v>
      </c>
      <c r="R9" s="5">
        <v>92492</v>
      </c>
      <c r="S9" s="3">
        <f t="shared" si="18"/>
        <v>-5.8452267035853156</v>
      </c>
      <c r="T9" s="5">
        <v>75464</v>
      </c>
      <c r="U9" s="3">
        <f t="shared" si="20"/>
        <v>-18.410240885698226</v>
      </c>
      <c r="V9" s="5">
        <v>67137</v>
      </c>
      <c r="W9" s="3">
        <f t="shared" si="22"/>
        <v>-11.034400508851904</v>
      </c>
      <c r="X9" s="5">
        <v>61741</v>
      </c>
      <c r="Y9" s="3">
        <f t="shared" si="24"/>
        <v>-8.0372968705780696</v>
      </c>
      <c r="Z9" s="254">
        <v>53700</v>
      </c>
      <c r="AA9" s="270">
        <f t="shared" si="26"/>
        <v>-13.023760548096075</v>
      </c>
      <c r="AB9" s="282">
        <v>48759</v>
      </c>
      <c r="AC9" s="283">
        <f t="shared" si="28"/>
        <v>-9.2011173184357595</v>
      </c>
      <c r="AD9" s="275">
        <f>H9/H10</f>
        <v>9.3714460605592922E-2</v>
      </c>
      <c r="AE9" s="30">
        <f>AB9/AB10</f>
        <v>4.4177645616619687E-2</v>
      </c>
      <c r="AF9" s="13">
        <f t="shared" si="29"/>
        <v>-0.65974180041870201</v>
      </c>
      <c r="AG9" s="130">
        <f t="shared" si="30"/>
        <v>-6.1827346965201393</v>
      </c>
      <c r="AH9" s="13">
        <f t="shared" si="31"/>
        <v>-0.10219739751660684</v>
      </c>
      <c r="AI9" s="120">
        <f t="shared" si="32"/>
        <v>-94541</v>
      </c>
    </row>
    <row r="10" spans="1:35" ht="15" thickBot="1" x14ac:dyDescent="0.4">
      <c r="A10" s="295"/>
      <c r="B10" s="113" t="s">
        <v>15</v>
      </c>
      <c r="C10" s="114">
        <f>C2+C6</f>
        <v>1686329</v>
      </c>
      <c r="D10" s="115">
        <f>D2+D6</f>
        <v>1633601</v>
      </c>
      <c r="E10" s="116">
        <f t="shared" si="7"/>
        <v>-3.1267919842450698</v>
      </c>
      <c r="F10" s="114">
        <f>F2+F6</f>
        <v>1580551</v>
      </c>
      <c r="G10" s="116">
        <f t="shared" si="8"/>
        <v>-3.2474270032890495</v>
      </c>
      <c r="H10" s="250">
        <f>H2+H6</f>
        <v>1529113</v>
      </c>
      <c r="I10" s="116">
        <f t="shared" si="9"/>
        <v>-3.2544346876500652</v>
      </c>
      <c r="J10" s="114">
        <f>J2+J6</f>
        <v>1482913</v>
      </c>
      <c r="K10" s="116">
        <f t="shared" si="10"/>
        <v>-3.0213594417155543</v>
      </c>
      <c r="L10" s="114">
        <f t="shared" ref="L10" si="42">L2+L6</f>
        <v>1429639</v>
      </c>
      <c r="M10" s="116">
        <f t="shared" si="12"/>
        <v>-3.5925236342253419</v>
      </c>
      <c r="N10" s="114">
        <f t="shared" ref="N10" si="43">N2+N6</f>
        <v>1383146</v>
      </c>
      <c r="O10" s="116">
        <f t="shared" si="14"/>
        <v>-3.2520797208246299</v>
      </c>
      <c r="P10" s="114">
        <f t="shared" ref="P10" si="44">P2+P6</f>
        <v>1338358</v>
      </c>
      <c r="Q10" s="116">
        <f t="shared" si="16"/>
        <v>-3.2381252593724708</v>
      </c>
      <c r="R10" s="114">
        <f t="shared" ref="R10" si="45">R2+R6</f>
        <v>1299075</v>
      </c>
      <c r="S10" s="116">
        <f t="shared" si="18"/>
        <v>-2.9351638350874731</v>
      </c>
      <c r="T10" s="114">
        <f t="shared" ref="T10" si="46">T2+T6</f>
        <v>1259401</v>
      </c>
      <c r="U10" s="116">
        <f t="shared" si="20"/>
        <v>-3.0540192059734794</v>
      </c>
      <c r="V10" s="114">
        <f t="shared" ref="V10" si="47">V2+V6</f>
        <v>1218911</v>
      </c>
      <c r="W10" s="116">
        <f t="shared" si="22"/>
        <v>-3.2150204740189925</v>
      </c>
      <c r="X10" s="114">
        <f t="shared" ref="X10" si="48">X2+X6</f>
        <v>1180563</v>
      </c>
      <c r="Y10" s="116">
        <f t="shared" si="24"/>
        <v>-3.146086957948524</v>
      </c>
      <c r="Z10" s="256">
        <f t="shared" ref="Z10" si="49">Z2+Z6</f>
        <v>1139222</v>
      </c>
      <c r="AA10" s="272">
        <f t="shared" si="26"/>
        <v>-3.5018038003901575</v>
      </c>
      <c r="AB10" s="286">
        <f t="shared" ref="AB10" si="50">AB2+AB6</f>
        <v>1103703</v>
      </c>
      <c r="AC10" s="287">
        <f t="shared" si="28"/>
        <v>-3.1178295362975783</v>
      </c>
      <c r="AD10" s="277">
        <f>H10/H10</f>
        <v>1</v>
      </c>
      <c r="AE10" s="117">
        <f>AB10/AB10</f>
        <v>1</v>
      </c>
      <c r="AF10" s="118">
        <f t="shared" si="29"/>
        <v>-0.27820703898273047</v>
      </c>
      <c r="AG10" s="141">
        <f t="shared" si="30"/>
        <v>-27.820703898273045</v>
      </c>
      <c r="AH10" s="118">
        <f t="shared" si="31"/>
        <v>-3.2075987122816674E-2</v>
      </c>
      <c r="AI10" s="119">
        <f t="shared" si="32"/>
        <v>-425410</v>
      </c>
    </row>
    <row r="11" spans="1:35" ht="15" thickBot="1" x14ac:dyDescent="0.4">
      <c r="C11" s="18"/>
      <c r="J11" s="18"/>
      <c r="X11" s="144"/>
      <c r="Z11" s="144"/>
      <c r="AB11" s="29">
        <f>AB2/AB6</f>
        <v>6.0598586369015255</v>
      </c>
      <c r="AE11" s="131" t="s">
        <v>44</v>
      </c>
      <c r="AF11" s="132">
        <f>AB10-H10</f>
        <v>-425410</v>
      </c>
    </row>
    <row r="12" spans="1:35" x14ac:dyDescent="0.35">
      <c r="B12" s="212" t="s">
        <v>110</v>
      </c>
      <c r="C12" s="90"/>
      <c r="D12" s="90"/>
      <c r="Z12" s="142"/>
      <c r="AA12" s="142"/>
      <c r="AB12" s="142"/>
      <c r="AC12" s="142"/>
      <c r="AD12" s="142"/>
      <c r="AE12" s="142"/>
      <c r="AF12" s="142"/>
      <c r="AG12" s="142"/>
      <c r="AH12" s="142"/>
      <c r="AI12" s="142"/>
    </row>
    <row r="13" spans="1:35" x14ac:dyDescent="0.35">
      <c r="B13" s="213">
        <v>65834837</v>
      </c>
      <c r="C13" s="90"/>
      <c r="D13" s="90"/>
    </row>
    <row r="14" spans="1:35" x14ac:dyDescent="0.35">
      <c r="B14" s="214">
        <f>Z10/B13</f>
        <v>1.7304242737017788E-2</v>
      </c>
      <c r="C14" s="90"/>
      <c r="D14" s="90"/>
    </row>
    <row r="17" spans="2:33" x14ac:dyDescent="0.35">
      <c r="C17" s="210">
        <v>2014</v>
      </c>
      <c r="D17" s="169" t="s">
        <v>32</v>
      </c>
      <c r="E17" s="210">
        <v>2024</v>
      </c>
      <c r="F17" s="169" t="s">
        <v>25</v>
      </c>
      <c r="G17" s="169" t="s">
        <v>106</v>
      </c>
      <c r="H17" s="169" t="s">
        <v>143</v>
      </c>
      <c r="I17" s="169" t="s">
        <v>105</v>
      </c>
      <c r="J17" s="169" t="s">
        <v>108</v>
      </c>
      <c r="K17" s="169" t="s">
        <v>107</v>
      </c>
      <c r="L17" s="143"/>
      <c r="M17" s="99"/>
      <c r="N17" s="100"/>
      <c r="O17" s="32"/>
      <c r="P17" s="32"/>
    </row>
    <row r="18" spans="2:33" x14ac:dyDescent="0.35">
      <c r="B18" s="84" t="s">
        <v>26</v>
      </c>
      <c r="C18" s="85">
        <f>H3</f>
        <v>459434</v>
      </c>
      <c r="D18" s="86">
        <f t="shared" ref="D18:D23" si="51">C18/$H$10</f>
        <v>0.30045784713098378</v>
      </c>
      <c r="E18" s="85">
        <f>AB3</f>
        <v>411911</v>
      </c>
      <c r="F18" s="288">
        <f t="shared" ref="F18:F23" si="52">E18/$AB$10</f>
        <v>0.37320819097166541</v>
      </c>
      <c r="G18" s="96">
        <f t="shared" ref="G18:G24" si="53">F18/D18-1</f>
        <v>0.24213161525106153</v>
      </c>
      <c r="H18" s="93">
        <f t="shared" ref="H18:H23" si="54">E18-C18</f>
        <v>-47523</v>
      </c>
      <c r="I18" s="296">
        <f>H18+H19+H20</f>
        <v>-266728</v>
      </c>
      <c r="J18" s="86">
        <f>(E18/C18)-1</f>
        <v>-0.10343814345477265</v>
      </c>
      <c r="K18" s="127">
        <f t="shared" ref="K18:K24" si="55">(C18/$C$24)*J18*100</f>
        <v>-3.107880189364685</v>
      </c>
      <c r="L18" s="143"/>
      <c r="M18" s="99"/>
      <c r="N18" s="101"/>
      <c r="P18" s="18"/>
      <c r="AF18" s="14"/>
      <c r="AG18" s="16"/>
    </row>
    <row r="19" spans="2:33" x14ac:dyDescent="0.35">
      <c r="B19" s="84" t="s">
        <v>27</v>
      </c>
      <c r="C19" s="85">
        <f>H4</f>
        <v>747410</v>
      </c>
      <c r="D19" s="86">
        <f t="shared" si="51"/>
        <v>0.48878663643563297</v>
      </c>
      <c r="E19" s="85">
        <f>AB4</f>
        <v>530109</v>
      </c>
      <c r="F19" s="288">
        <f t="shared" si="52"/>
        <v>0.48030040690294401</v>
      </c>
      <c r="G19" s="97">
        <f t="shared" si="53"/>
        <v>-1.7361828045408312E-2</v>
      </c>
      <c r="H19" s="93">
        <f t="shared" si="54"/>
        <v>-217301</v>
      </c>
      <c r="I19" s="297"/>
      <c r="J19" s="86">
        <f t="shared" ref="J19:J24" si="56">(E19/C19)-1</f>
        <v>-0.29073868425629845</v>
      </c>
      <c r="K19" s="127">
        <f t="shared" si="55"/>
        <v>-14.210918355935764</v>
      </c>
      <c r="L19" s="143"/>
      <c r="M19" s="99"/>
      <c r="N19" s="102"/>
      <c r="P19" s="33"/>
    </row>
    <row r="20" spans="2:33" x14ac:dyDescent="0.35">
      <c r="B20" s="84" t="s">
        <v>28</v>
      </c>
      <c r="C20" s="85">
        <f>H5</f>
        <v>7252</v>
      </c>
      <c r="D20" s="86">
        <f t="shared" si="51"/>
        <v>4.7426187600262378E-3</v>
      </c>
      <c r="E20" s="85">
        <f>AB5</f>
        <v>5348</v>
      </c>
      <c r="F20" s="288">
        <f t="shared" si="52"/>
        <v>4.8455064451215588E-3</v>
      </c>
      <c r="G20" s="97">
        <f t="shared" si="53"/>
        <v>2.1694277002090701E-2</v>
      </c>
      <c r="H20" s="93">
        <f t="shared" si="54"/>
        <v>-1904</v>
      </c>
      <c r="I20" s="298"/>
      <c r="J20" s="86">
        <f t="shared" si="56"/>
        <v>-0.26254826254826258</v>
      </c>
      <c r="K20" s="127">
        <f t="shared" si="55"/>
        <v>-0.12451663153736842</v>
      </c>
      <c r="L20" s="143"/>
      <c r="M20" s="99"/>
      <c r="N20" s="103"/>
    </row>
    <row r="21" spans="2:33" x14ac:dyDescent="0.35">
      <c r="B21" s="87" t="s">
        <v>29</v>
      </c>
      <c r="C21" s="88">
        <f>H7</f>
        <v>33535</v>
      </c>
      <c r="D21" s="89">
        <f t="shared" si="51"/>
        <v>2.1931014908643114E-2</v>
      </c>
      <c r="E21" s="88">
        <f>AB7</f>
        <v>14607</v>
      </c>
      <c r="F21" s="289">
        <f t="shared" si="52"/>
        <v>1.3234538639470944E-2</v>
      </c>
      <c r="G21" s="97">
        <f t="shared" si="53"/>
        <v>-0.39653779386857513</v>
      </c>
      <c r="H21" s="88">
        <f t="shared" si="54"/>
        <v>-18928</v>
      </c>
      <c r="I21" s="299">
        <f>H21+H22+H23</f>
        <v>-158682</v>
      </c>
      <c r="J21" s="89">
        <f t="shared" si="56"/>
        <v>-0.56442522737438505</v>
      </c>
      <c r="K21" s="128">
        <f t="shared" si="55"/>
        <v>-1.2378418076361919</v>
      </c>
      <c r="L21" s="143"/>
      <c r="M21" s="99"/>
      <c r="N21" s="103"/>
    </row>
    <row r="22" spans="2:33" x14ac:dyDescent="0.35">
      <c r="B22" s="87" t="s">
        <v>30</v>
      </c>
      <c r="C22" s="88">
        <f>H8</f>
        <v>138182</v>
      </c>
      <c r="D22" s="89">
        <f t="shared" si="51"/>
        <v>9.0367422159121011E-2</v>
      </c>
      <c r="E22" s="88">
        <f>AB8</f>
        <v>92969</v>
      </c>
      <c r="F22" s="289">
        <f t="shared" si="52"/>
        <v>8.4233711424178431E-2</v>
      </c>
      <c r="G22" s="97">
        <f t="shared" si="53"/>
        <v>-6.7875242962471605E-2</v>
      </c>
      <c r="H22" s="88">
        <f t="shared" si="54"/>
        <v>-45213</v>
      </c>
      <c r="I22" s="300"/>
      <c r="J22" s="89">
        <f t="shared" si="56"/>
        <v>-0.3271989115803795</v>
      </c>
      <c r="K22" s="128">
        <f t="shared" si="55"/>
        <v>-2.9568122172789062</v>
      </c>
      <c r="L22" s="143"/>
      <c r="M22" s="99"/>
      <c r="N22" s="103"/>
    </row>
    <row r="23" spans="2:33" x14ac:dyDescent="0.35">
      <c r="B23" s="87" t="s">
        <v>31</v>
      </c>
      <c r="C23" s="88">
        <f>H9</f>
        <v>143300</v>
      </c>
      <c r="D23" s="89">
        <f t="shared" si="51"/>
        <v>9.3714460605592922E-2</v>
      </c>
      <c r="E23" s="88">
        <f>AB9</f>
        <v>48759</v>
      </c>
      <c r="F23" s="289">
        <f t="shared" si="52"/>
        <v>4.4177645616619687E-2</v>
      </c>
      <c r="G23" s="98">
        <f t="shared" si="53"/>
        <v>-0.52859307591230864</v>
      </c>
      <c r="H23" s="88">
        <f t="shared" si="54"/>
        <v>-94541</v>
      </c>
      <c r="I23" s="301"/>
      <c r="J23" s="89">
        <f t="shared" si="56"/>
        <v>-0.65974180041870201</v>
      </c>
      <c r="K23" s="128">
        <f t="shared" si="55"/>
        <v>-6.1827346965201393</v>
      </c>
      <c r="L23" s="143"/>
      <c r="M23" s="99"/>
      <c r="N23" s="103"/>
    </row>
    <row r="24" spans="2:33" x14ac:dyDescent="0.35">
      <c r="C24" s="92">
        <f t="shared" ref="C24:D24" si="57">SUM(C18:C23)</f>
        <v>1529113</v>
      </c>
      <c r="D24" s="95">
        <f t="shared" si="57"/>
        <v>1</v>
      </c>
      <c r="E24" s="92">
        <f>SUM(E18:E23)</f>
        <v>1103703</v>
      </c>
      <c r="F24" s="95">
        <f>SUM(F18:F23)</f>
        <v>1.0000000000000002</v>
      </c>
      <c r="G24" s="97">
        <f t="shared" si="53"/>
        <v>0</v>
      </c>
      <c r="H24" s="92">
        <f>SUM(H18:H23)</f>
        <v>-425410</v>
      </c>
      <c r="I24" s="94">
        <f>SUM(I18:I22)</f>
        <v>-425410</v>
      </c>
      <c r="J24" s="129">
        <f t="shared" si="56"/>
        <v>-0.27820703898273047</v>
      </c>
      <c r="K24" s="91">
        <f t="shared" si="55"/>
        <v>-27.820703898273045</v>
      </c>
      <c r="L24" s="143"/>
    </row>
    <row r="27" spans="2:33" x14ac:dyDescent="0.35">
      <c r="T27" s="18"/>
    </row>
    <row r="28" spans="2:33" x14ac:dyDescent="0.35">
      <c r="T28" s="18"/>
    </row>
    <row r="29" spans="2:33" x14ac:dyDescent="0.35">
      <c r="T29" s="18"/>
    </row>
    <row r="31" spans="2:33" x14ac:dyDescent="0.35">
      <c r="M31" s="146"/>
    </row>
    <row r="40" spans="2:15" ht="15" thickBot="1" x14ac:dyDescent="0.4"/>
    <row r="41" spans="2:15" ht="15" thickBot="1" x14ac:dyDescent="0.4">
      <c r="B41" s="211"/>
      <c r="C41" s="148">
        <v>2012</v>
      </c>
      <c r="D41" s="148" t="s">
        <v>34</v>
      </c>
      <c r="E41" s="257" t="s">
        <v>35</v>
      </c>
      <c r="F41" s="258" t="s">
        <v>36</v>
      </c>
      <c r="G41" s="258" t="s">
        <v>37</v>
      </c>
      <c r="H41" s="258" t="s">
        <v>38</v>
      </c>
      <c r="I41" s="258" t="s">
        <v>39</v>
      </c>
      <c r="J41" s="258" t="s">
        <v>40</v>
      </c>
      <c r="K41" s="258" t="s">
        <v>41</v>
      </c>
      <c r="L41" s="258" t="s">
        <v>42</v>
      </c>
      <c r="M41" s="258" t="s">
        <v>43</v>
      </c>
      <c r="N41" s="258" t="s">
        <v>109</v>
      </c>
      <c r="O41" s="259" t="s">
        <v>144</v>
      </c>
    </row>
    <row r="42" spans="2:15" ht="15" thickTop="1" x14ac:dyDescent="0.35">
      <c r="B42" s="121" t="str">
        <f>B18</f>
        <v>Actifs</v>
      </c>
      <c r="C42" s="122">
        <f>D3</f>
        <v>476822</v>
      </c>
      <c r="D42" s="122">
        <f>F3</f>
        <v>471744</v>
      </c>
      <c r="E42" s="260">
        <f>H3</f>
        <v>459434</v>
      </c>
      <c r="F42" s="122">
        <f>J3</f>
        <v>451445</v>
      </c>
      <c r="G42" s="122">
        <f>L3</f>
        <v>446162</v>
      </c>
      <c r="H42" s="122">
        <f>N3</f>
        <v>443065</v>
      </c>
      <c r="I42" s="122">
        <f>P3</f>
        <v>449223</v>
      </c>
      <c r="J42" s="122">
        <f>R3</f>
        <v>442071</v>
      </c>
      <c r="K42" s="122">
        <f>T3</f>
        <v>435423</v>
      </c>
      <c r="L42" s="122">
        <f>V3</f>
        <v>430680</v>
      </c>
      <c r="M42" s="122">
        <f>X3</f>
        <v>425498</v>
      </c>
      <c r="N42" s="122">
        <f>Z3</f>
        <v>419618</v>
      </c>
      <c r="O42" s="261">
        <f>AB3</f>
        <v>411911</v>
      </c>
    </row>
    <row r="43" spans="2:15" x14ac:dyDescent="0.35">
      <c r="B43" s="123" t="str">
        <f>B19</f>
        <v>Retraités</v>
      </c>
      <c r="C43" s="124">
        <f>D4</f>
        <v>797417</v>
      </c>
      <c r="D43" s="124">
        <f>F4</f>
        <v>768422</v>
      </c>
      <c r="E43" s="262">
        <f>H4</f>
        <v>747410</v>
      </c>
      <c r="F43" s="124">
        <f>J4</f>
        <v>733820</v>
      </c>
      <c r="G43" s="124">
        <f>L4</f>
        <v>703230</v>
      </c>
      <c r="H43" s="124">
        <f>N4</f>
        <v>676346</v>
      </c>
      <c r="I43" s="124">
        <f>P4</f>
        <v>644042</v>
      </c>
      <c r="J43" s="124">
        <f>R4</f>
        <v>624421</v>
      </c>
      <c r="K43" s="124">
        <f>T4</f>
        <v>614318</v>
      </c>
      <c r="L43" s="124">
        <f>V4</f>
        <v>592195</v>
      </c>
      <c r="M43" s="124">
        <f>X4</f>
        <v>571229</v>
      </c>
      <c r="N43" s="124">
        <f>Z4</f>
        <v>547879</v>
      </c>
      <c r="O43" s="263">
        <f>AB4</f>
        <v>530109</v>
      </c>
    </row>
    <row r="44" spans="2:15" ht="15" thickBot="1" x14ac:dyDescent="0.4">
      <c r="B44" s="125" t="s">
        <v>33</v>
      </c>
      <c r="C44" s="126">
        <f>C43/C42</f>
        <v>1.6723578190603621</v>
      </c>
      <c r="D44" s="126">
        <f t="shared" ref="D44:M44" si="58">D43/D42</f>
        <v>1.6288961809795144</v>
      </c>
      <c r="E44" s="264">
        <f t="shared" si="58"/>
        <v>1.6268060265457063</v>
      </c>
      <c r="F44" s="265">
        <f t="shared" si="58"/>
        <v>1.6254914773671212</v>
      </c>
      <c r="G44" s="265">
        <f t="shared" si="58"/>
        <v>1.5761763664319239</v>
      </c>
      <c r="H44" s="265">
        <f t="shared" si="58"/>
        <v>1.5265164253551962</v>
      </c>
      <c r="I44" s="265">
        <f t="shared" si="58"/>
        <v>1.4336799317933409</v>
      </c>
      <c r="J44" s="265">
        <f t="shared" si="58"/>
        <v>1.4124903013316865</v>
      </c>
      <c r="K44" s="265">
        <f t="shared" si="58"/>
        <v>1.4108533540947539</v>
      </c>
      <c r="L44" s="265">
        <f t="shared" si="58"/>
        <v>1.3750232190953839</v>
      </c>
      <c r="M44" s="266">
        <f t="shared" si="58"/>
        <v>1.3424951468632049</v>
      </c>
      <c r="N44" s="266">
        <f t="shared" ref="N44:O44" si="59">N43/N42</f>
        <v>1.3056613395993499</v>
      </c>
      <c r="O44" s="267">
        <f t="shared" si="59"/>
        <v>1.2869503363590677</v>
      </c>
    </row>
    <row r="48" spans="2:15" x14ac:dyDescent="0.35">
      <c r="C48" s="210">
        <v>2014</v>
      </c>
      <c r="D48" s="210">
        <v>2024</v>
      </c>
    </row>
    <row r="49" spans="2:18" x14ac:dyDescent="0.35">
      <c r="B49" s="84" t="s">
        <v>149</v>
      </c>
      <c r="C49" s="85">
        <v>459434</v>
      </c>
      <c r="D49" s="85">
        <v>411911</v>
      </c>
    </row>
    <row r="50" spans="2:18" x14ac:dyDescent="0.35">
      <c r="B50" s="84" t="s">
        <v>27</v>
      </c>
      <c r="C50" s="85">
        <v>747410</v>
      </c>
      <c r="D50" s="85">
        <v>530109</v>
      </c>
    </row>
    <row r="51" spans="2:18" x14ac:dyDescent="0.35">
      <c r="B51" s="84" t="s">
        <v>28</v>
      </c>
      <c r="C51" s="85">
        <v>7252</v>
      </c>
      <c r="D51" s="85">
        <v>5348</v>
      </c>
    </row>
    <row r="52" spans="2:18" x14ac:dyDescent="0.35">
      <c r="B52" s="87" t="s">
        <v>29</v>
      </c>
      <c r="C52" s="88">
        <v>33535</v>
      </c>
      <c r="D52" s="88">
        <v>14607</v>
      </c>
    </row>
    <row r="53" spans="2:18" x14ac:dyDescent="0.35">
      <c r="B53" s="87" t="s">
        <v>30</v>
      </c>
      <c r="C53" s="88">
        <v>138182</v>
      </c>
      <c r="D53" s="88">
        <v>92969</v>
      </c>
      <c r="R53" s="146"/>
    </row>
    <row r="54" spans="2:18" x14ac:dyDescent="0.35">
      <c r="B54" s="87" t="s">
        <v>31</v>
      </c>
      <c r="C54" s="88">
        <v>143300</v>
      </c>
      <c r="D54" s="88">
        <v>48759</v>
      </c>
    </row>
  </sheetData>
  <protectedRanges>
    <protectedRange sqref="H3:H5 J3:J5 F7:F9 F3:F5 J7:J9 H7:H9 L3:L5 N3:N5 P3:P5 R3:R5 T3:T5 V3:V5 L7:L9 N7:N9 P7:P9 R7:R9 T7:T9 V7:V9 X3:X5 X7:X9" name="Plage1"/>
  </protectedRanges>
  <mergeCells count="4">
    <mergeCell ref="A1:B1"/>
    <mergeCell ref="A2:A10"/>
    <mergeCell ref="I18:I20"/>
    <mergeCell ref="I21:I23"/>
  </mergeCells>
  <phoneticPr fontId="9" type="noConversion"/>
  <pageMargins left="0.7" right="0.7" top="0.75" bottom="0.75" header="0.3" footer="0.3"/>
  <pageSetup paperSize="9"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C6281-515D-4889-A032-D5B3E8837A9D}">
  <sheetPr>
    <tabColor rgb="FF0070C0"/>
  </sheetPr>
  <dimension ref="A1:I9"/>
  <sheetViews>
    <sheetView showGridLines="0" zoomScaleNormal="100" workbookViewId="0">
      <selection sqref="A1:F1"/>
    </sheetView>
  </sheetViews>
  <sheetFormatPr baseColWidth="10" defaultRowHeight="14.5" x14ac:dyDescent="0.35"/>
  <cols>
    <col min="1" max="1" width="15" bestFit="1" customWidth="1"/>
    <col min="2" max="4" width="15" customWidth="1"/>
    <col min="6" max="6" width="34.453125" bestFit="1" customWidth="1"/>
  </cols>
  <sheetData>
    <row r="1" spans="1:9" ht="15" thickBot="1" x14ac:dyDescent="0.4">
      <c r="A1" s="302" t="s">
        <v>145</v>
      </c>
      <c r="B1" s="302"/>
      <c r="C1" s="302"/>
      <c r="D1" s="302"/>
      <c r="E1" s="302"/>
      <c r="F1" s="302"/>
    </row>
    <row r="2" spans="1:9" ht="15" thickBot="1" x14ac:dyDescent="0.4">
      <c r="A2" s="188"/>
      <c r="B2" s="209">
        <v>2014</v>
      </c>
      <c r="C2" s="209">
        <v>2024</v>
      </c>
      <c r="D2" s="209" t="s">
        <v>25</v>
      </c>
      <c r="E2" s="209" t="s">
        <v>2</v>
      </c>
      <c r="F2" s="209" t="s">
        <v>23</v>
      </c>
      <c r="G2" s="215" t="s">
        <v>111</v>
      </c>
      <c r="I2" s="145"/>
    </row>
    <row r="3" spans="1:9" x14ac:dyDescent="0.35">
      <c r="A3" s="199" t="s">
        <v>18</v>
      </c>
      <c r="B3" s="200">
        <v>155683</v>
      </c>
      <c r="C3" s="201">
        <v>106387</v>
      </c>
      <c r="D3" s="202">
        <f t="shared" ref="D3:D8" si="0">C3/$C$8</f>
        <v>9.6390967497596722E-2</v>
      </c>
      <c r="E3" s="202">
        <f>C3/B3-1</f>
        <v>-0.31664343569946618</v>
      </c>
      <c r="F3" s="203">
        <f>(B3/B8)*E3*100</f>
        <v>-3.2238297627448063</v>
      </c>
      <c r="G3" s="303">
        <f>((C6+C7)/(B6+B7))-1</f>
        <v>-0.28956901975988159</v>
      </c>
      <c r="H3" s="304"/>
      <c r="I3" s="304"/>
    </row>
    <row r="4" spans="1:9" x14ac:dyDescent="0.35">
      <c r="A4" s="189" t="s">
        <v>19</v>
      </c>
      <c r="B4" s="197">
        <v>106769</v>
      </c>
      <c r="C4" s="190">
        <v>107751</v>
      </c>
      <c r="D4" s="191">
        <f t="shared" si="0"/>
        <v>9.7626807211722719E-2</v>
      </c>
      <c r="E4" s="191">
        <f t="shared" ref="E4:E8" si="1">C4/B4-1</f>
        <v>9.1974262192209277E-3</v>
      </c>
      <c r="F4" s="192">
        <f>(B4/B8)*E4*100</f>
        <v>6.422023748408387E-2</v>
      </c>
      <c r="G4" s="29"/>
    </row>
    <row r="5" spans="1:9" x14ac:dyDescent="0.35">
      <c r="A5" s="189" t="s">
        <v>20</v>
      </c>
      <c r="B5" s="197">
        <v>322627</v>
      </c>
      <c r="C5" s="190">
        <v>218894</v>
      </c>
      <c r="D5" s="191">
        <f t="shared" si="0"/>
        <v>0.19832690497353</v>
      </c>
      <c r="E5" s="191">
        <f t="shared" si="1"/>
        <v>-0.32152609669990417</v>
      </c>
      <c r="F5" s="192">
        <f>(B5/B8)*E5*100</f>
        <v>-6.7838675101186103</v>
      </c>
    </row>
    <row r="6" spans="1:9" x14ac:dyDescent="0.35">
      <c r="A6" s="189" t="s">
        <v>21</v>
      </c>
      <c r="B6" s="197">
        <v>484331</v>
      </c>
      <c r="C6" s="190">
        <v>369835</v>
      </c>
      <c r="D6" s="191">
        <f t="shared" si="0"/>
        <v>0.33508561632975536</v>
      </c>
      <c r="E6" s="191">
        <f t="shared" si="1"/>
        <v>-0.23640031300907849</v>
      </c>
      <c r="F6" s="192">
        <f>(B6/B8)*E6*100</f>
        <v>-7.4877396242135141</v>
      </c>
    </row>
    <row r="7" spans="1:9" ht="15" thickBot="1" x14ac:dyDescent="0.4">
      <c r="A7" s="204" t="s">
        <v>22</v>
      </c>
      <c r="B7" s="205">
        <v>459703</v>
      </c>
      <c r="C7" s="206">
        <v>300836</v>
      </c>
      <c r="D7" s="207">
        <f t="shared" si="0"/>
        <v>0.27256970398739516</v>
      </c>
      <c r="E7" s="207">
        <f>C7/B7-1</f>
        <v>-0.34558617194144914</v>
      </c>
      <c r="F7" s="208">
        <f>(B7/B8)*E7*100</f>
        <v>-10.389487238680202</v>
      </c>
    </row>
    <row r="8" spans="1:9" ht="15" thickBot="1" x14ac:dyDescent="0.4">
      <c r="A8" s="193" t="s">
        <v>24</v>
      </c>
      <c r="B8" s="198">
        <f>SUM(B3:B7)</f>
        <v>1529113</v>
      </c>
      <c r="C8" s="194">
        <f t="shared" ref="C8" si="2">SUM(C3:C7)</f>
        <v>1103703</v>
      </c>
      <c r="D8" s="195">
        <f t="shared" si="0"/>
        <v>1</v>
      </c>
      <c r="E8" s="195">
        <f t="shared" si="1"/>
        <v>-0.27820703898273047</v>
      </c>
      <c r="F8" s="196">
        <f>(B8/B8)*E8*100</f>
        <v>-27.820703898273045</v>
      </c>
    </row>
    <row r="9" spans="1:9" s="28" customFormat="1" x14ac:dyDescent="0.35"/>
  </sheetData>
  <mergeCells count="2">
    <mergeCell ref="A1:F1"/>
    <mergeCell ref="G3:I3"/>
  </mergeCells>
  <pageMargins left="0.7" right="0.7"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50A3C-1F8C-4CAA-914F-CF330C954301}">
  <sheetPr>
    <tabColor rgb="FFC00000"/>
  </sheetPr>
  <dimension ref="A1:C25"/>
  <sheetViews>
    <sheetView workbookViewId="0">
      <selection activeCell="D12" sqref="D12"/>
    </sheetView>
  </sheetViews>
  <sheetFormatPr baseColWidth="10" defaultRowHeight="14.5" x14ac:dyDescent="0.35"/>
  <cols>
    <col min="1" max="1" width="13.54296875" bestFit="1" customWidth="1"/>
    <col min="2" max="2" width="11.26953125" bestFit="1" customWidth="1"/>
    <col min="3" max="3" width="9" customWidth="1"/>
  </cols>
  <sheetData>
    <row r="1" spans="1:3" ht="33" customHeight="1" x14ac:dyDescent="0.35">
      <c r="A1" s="305" t="s">
        <v>85</v>
      </c>
      <c r="B1" s="307" t="s">
        <v>86</v>
      </c>
      <c r="C1" s="308"/>
    </row>
    <row r="2" spans="1:3" ht="23" x14ac:dyDescent="0.35">
      <c r="A2" s="306"/>
      <c r="B2" s="76" t="s">
        <v>87</v>
      </c>
      <c r="C2" s="77" t="s">
        <v>88</v>
      </c>
    </row>
    <row r="3" spans="1:3" x14ac:dyDescent="0.35">
      <c r="A3" s="78" t="s">
        <v>89</v>
      </c>
      <c r="B3" s="79">
        <v>60740</v>
      </c>
      <c r="C3" s="79">
        <v>172771</v>
      </c>
    </row>
    <row r="4" spans="1:3" x14ac:dyDescent="0.35">
      <c r="A4" s="78" t="s">
        <v>90</v>
      </c>
      <c r="B4" s="79">
        <v>109694</v>
      </c>
      <c r="C4" s="79">
        <v>200393</v>
      </c>
    </row>
    <row r="5" spans="1:3" x14ac:dyDescent="0.35">
      <c r="A5" s="78" t="s">
        <v>91</v>
      </c>
      <c r="B5" s="79">
        <v>37598</v>
      </c>
      <c r="C5" s="79">
        <v>230888</v>
      </c>
    </row>
    <row r="6" spans="1:3" x14ac:dyDescent="0.35">
      <c r="A6" s="78" t="s">
        <v>92</v>
      </c>
      <c r="B6" s="79">
        <v>78189</v>
      </c>
      <c r="C6" s="79">
        <v>234833</v>
      </c>
    </row>
    <row r="7" spans="1:3" x14ac:dyDescent="0.35">
      <c r="A7" s="78" t="s">
        <v>93</v>
      </c>
      <c r="B7" s="79">
        <v>152889</v>
      </c>
      <c r="C7" s="79">
        <v>246613</v>
      </c>
    </row>
    <row r="8" spans="1:3" x14ac:dyDescent="0.35">
      <c r="A8" s="78" t="s">
        <v>94</v>
      </c>
      <c r="B8" s="79">
        <v>196297</v>
      </c>
      <c r="C8" s="79">
        <v>233412</v>
      </c>
    </row>
    <row r="9" spans="1:3" x14ac:dyDescent="0.35">
      <c r="A9" s="78" t="s">
        <v>95</v>
      </c>
      <c r="B9" s="79">
        <v>228193</v>
      </c>
      <c r="C9" s="79">
        <v>194035</v>
      </c>
    </row>
    <row r="10" spans="1:3" x14ac:dyDescent="0.35">
      <c r="A10" s="78" t="s">
        <v>96</v>
      </c>
      <c r="B10" s="79">
        <v>311972</v>
      </c>
      <c r="C10" s="79">
        <v>117954</v>
      </c>
    </row>
    <row r="11" spans="1:3" x14ac:dyDescent="0.35">
      <c r="A11" s="78" t="s">
        <v>97</v>
      </c>
      <c r="B11" s="79">
        <v>373376</v>
      </c>
      <c r="C11" s="79">
        <v>90484</v>
      </c>
    </row>
    <row r="12" spans="1:3" x14ac:dyDescent="0.35">
      <c r="A12" s="80" t="s">
        <v>98</v>
      </c>
      <c r="B12" s="79">
        <v>94775</v>
      </c>
      <c r="C12" s="79">
        <v>21917</v>
      </c>
    </row>
    <row r="13" spans="1:3" x14ac:dyDescent="0.35">
      <c r="A13" s="81" t="s">
        <v>17</v>
      </c>
      <c r="B13" s="82">
        <v>1643723</v>
      </c>
      <c r="C13" s="82">
        <v>1743300</v>
      </c>
    </row>
    <row r="15" spans="1:3" x14ac:dyDescent="0.35">
      <c r="A15" t="s">
        <v>99</v>
      </c>
    </row>
    <row r="17" spans="1:1" x14ac:dyDescent="0.35">
      <c r="A17" t="s">
        <v>100</v>
      </c>
    </row>
    <row r="19" spans="1:1" x14ac:dyDescent="0.35">
      <c r="A19" t="s">
        <v>101</v>
      </c>
    </row>
    <row r="21" spans="1:1" x14ac:dyDescent="0.35">
      <c r="A21" s="83" t="s">
        <v>102</v>
      </c>
    </row>
    <row r="23" spans="1:1" x14ac:dyDescent="0.35">
      <c r="A23" t="s">
        <v>104</v>
      </c>
    </row>
    <row r="25" spans="1:1" x14ac:dyDescent="0.35">
      <c r="A25" t="s">
        <v>103</v>
      </c>
    </row>
  </sheetData>
  <mergeCells count="2">
    <mergeCell ref="A1:A2"/>
    <mergeCell ref="B1:C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723D8-FE6A-4E68-82A9-A93033C17B28}">
  <sheetPr>
    <tabColor rgb="FF00B0F0"/>
  </sheetPr>
  <dimension ref="A1:E16"/>
  <sheetViews>
    <sheetView showGridLines="0" zoomScaleNormal="100" workbookViewId="0"/>
  </sheetViews>
  <sheetFormatPr baseColWidth="10" defaultRowHeight="14.5" x14ac:dyDescent="0.35"/>
  <cols>
    <col min="1" max="1" width="13.7265625" bestFit="1" customWidth="1"/>
    <col min="2" max="2" width="15.81640625" customWidth="1"/>
    <col min="3" max="3" width="13.81640625" customWidth="1"/>
    <col min="4" max="4" width="8.81640625" bestFit="1" customWidth="1"/>
  </cols>
  <sheetData>
    <row r="1" spans="1:5" ht="15" thickBot="1" x14ac:dyDescent="0.4">
      <c r="A1" s="147" t="s">
        <v>113</v>
      </c>
      <c r="B1" s="148" t="s">
        <v>0</v>
      </c>
      <c r="C1" s="148" t="s">
        <v>1</v>
      </c>
      <c r="D1" s="148" t="s">
        <v>17</v>
      </c>
      <c r="E1" s="148" t="s">
        <v>2</v>
      </c>
    </row>
    <row r="2" spans="1:5" ht="15" thickTop="1" x14ac:dyDescent="0.35">
      <c r="A2" s="19">
        <v>40544</v>
      </c>
      <c r="B2" s="20">
        <f>'Tableaux 1&amp;6 grah 4_5&amp;6'!C2</f>
        <v>1313884</v>
      </c>
      <c r="C2" s="20">
        <f>'Tableaux 1&amp;6 grah 4_5&amp;6'!C6</f>
        <v>372445</v>
      </c>
      <c r="D2" s="20">
        <f t="shared" ref="D2:D13" si="0">B2+C2</f>
        <v>1686329</v>
      </c>
      <c r="E2" s="21"/>
    </row>
    <row r="3" spans="1:5" x14ac:dyDescent="0.35">
      <c r="A3" s="22">
        <v>40909</v>
      </c>
      <c r="B3" s="23">
        <f>'Tableaux 1&amp;6 grah 4_5&amp;6'!D2</f>
        <v>1281546</v>
      </c>
      <c r="C3" s="23">
        <f>'Tableaux 1&amp;6 grah 4_5&amp;6'!D6</f>
        <v>352055</v>
      </c>
      <c r="D3" s="23">
        <f t="shared" si="0"/>
        <v>1633601</v>
      </c>
      <c r="E3" s="24">
        <f t="shared" ref="E3:E13" si="1">D3/D2-1</f>
        <v>-3.1267919842450698E-2</v>
      </c>
    </row>
    <row r="4" spans="1:5" x14ac:dyDescent="0.35">
      <c r="A4" s="25">
        <v>41275</v>
      </c>
      <c r="B4" s="26">
        <f>'Tableaux 1&amp;6 grah 4_5&amp;6'!F2</f>
        <v>1247695</v>
      </c>
      <c r="C4" s="26">
        <f>'Tableaux 1&amp;6 grah 4_5&amp;6'!F6</f>
        <v>332856</v>
      </c>
      <c r="D4" s="26">
        <f t="shared" si="0"/>
        <v>1580551</v>
      </c>
      <c r="E4" s="27">
        <f t="shared" si="1"/>
        <v>-3.2474270032890495E-2</v>
      </c>
    </row>
    <row r="5" spans="1:5" x14ac:dyDescent="0.35">
      <c r="A5" s="22">
        <v>41640</v>
      </c>
      <c r="B5" s="23">
        <f>'Tableaux 1&amp;6 grah 4_5&amp;6'!H2</f>
        <v>1214096</v>
      </c>
      <c r="C5" s="23">
        <f>'Tableaux 1&amp;6 grah 4_5&amp;6'!H6</f>
        <v>315017</v>
      </c>
      <c r="D5" s="23">
        <f t="shared" si="0"/>
        <v>1529113</v>
      </c>
      <c r="E5" s="24">
        <f t="shared" si="1"/>
        <v>-3.2544346876500652E-2</v>
      </c>
    </row>
    <row r="6" spans="1:5" x14ac:dyDescent="0.35">
      <c r="A6" s="25">
        <v>42005</v>
      </c>
      <c r="B6" s="26">
        <f>'Tableaux 1&amp;6 grah 4_5&amp;6'!J2</f>
        <v>1192096</v>
      </c>
      <c r="C6" s="26">
        <f>'Tableaux 1&amp;6 grah 4_5&amp;6'!J6</f>
        <v>290817</v>
      </c>
      <c r="D6" s="26">
        <f t="shared" si="0"/>
        <v>1482913</v>
      </c>
      <c r="E6" s="27">
        <f t="shared" si="1"/>
        <v>-3.0213594417155543E-2</v>
      </c>
    </row>
    <row r="7" spans="1:5" x14ac:dyDescent="0.35">
      <c r="A7" s="22">
        <v>42370</v>
      </c>
      <c r="B7" s="23">
        <f>'Tableaux 1&amp;6 grah 4_5&amp;6'!L2</f>
        <v>1156226</v>
      </c>
      <c r="C7" s="23">
        <f>'Tableaux 1&amp;6 grah 4_5&amp;6'!L6</f>
        <v>273413</v>
      </c>
      <c r="D7" s="23">
        <f t="shared" si="0"/>
        <v>1429639</v>
      </c>
      <c r="E7" s="24">
        <f t="shared" si="1"/>
        <v>-3.5925236342253419E-2</v>
      </c>
    </row>
    <row r="8" spans="1:5" x14ac:dyDescent="0.35">
      <c r="A8" s="25">
        <v>42736</v>
      </c>
      <c r="B8" s="26">
        <f>'Tableaux 1&amp;6 grah 4_5&amp;6'!N2</f>
        <v>1126293</v>
      </c>
      <c r="C8" s="26">
        <f>'Tableaux 1&amp;6 grah 4_5&amp;6'!N6</f>
        <v>256853</v>
      </c>
      <c r="D8" s="26">
        <f t="shared" si="0"/>
        <v>1383146</v>
      </c>
      <c r="E8" s="27">
        <f t="shared" si="1"/>
        <v>-3.2520797208246299E-2</v>
      </c>
    </row>
    <row r="9" spans="1:5" x14ac:dyDescent="0.35">
      <c r="A9" s="22">
        <v>43101</v>
      </c>
      <c r="B9" s="23">
        <f>'Tableaux 1&amp;6 grah 4_5&amp;6'!P2</f>
        <v>1100063</v>
      </c>
      <c r="C9" s="23">
        <f>'Tableaux 1&amp;6 grah 4_5&amp;6'!P6</f>
        <v>238295</v>
      </c>
      <c r="D9" s="23">
        <f t="shared" si="0"/>
        <v>1338358</v>
      </c>
      <c r="E9" s="24">
        <f t="shared" si="1"/>
        <v>-3.2381252593724708E-2</v>
      </c>
    </row>
    <row r="10" spans="1:5" x14ac:dyDescent="0.35">
      <c r="A10" s="25">
        <v>43466</v>
      </c>
      <c r="B10" s="26">
        <f>'Tableaux 1&amp;6 grah 4_5&amp;6'!R2</f>
        <v>1073235</v>
      </c>
      <c r="C10" s="26">
        <f>'Tableaux 1&amp;6 grah 4_5&amp;6'!R6</f>
        <v>225840</v>
      </c>
      <c r="D10" s="26">
        <f t="shared" si="0"/>
        <v>1299075</v>
      </c>
      <c r="E10" s="27">
        <f t="shared" si="1"/>
        <v>-2.9351638350874731E-2</v>
      </c>
    </row>
    <row r="11" spans="1:5" x14ac:dyDescent="0.35">
      <c r="A11" s="22">
        <v>43831</v>
      </c>
      <c r="B11" s="23">
        <f>'Tableaux 1&amp;6 grah 4_5&amp;6'!T2</f>
        <v>1056297</v>
      </c>
      <c r="C11" s="23">
        <f>'Tableaux 1&amp;6 grah 4_5&amp;6'!T6</f>
        <v>203104</v>
      </c>
      <c r="D11" s="23">
        <f t="shared" si="0"/>
        <v>1259401</v>
      </c>
      <c r="E11" s="24">
        <f t="shared" si="1"/>
        <v>-3.0540192059734794E-2</v>
      </c>
    </row>
    <row r="12" spans="1:5" x14ac:dyDescent="0.35">
      <c r="A12" s="25">
        <v>44197</v>
      </c>
      <c r="B12" s="26">
        <f>'Tableaux 1&amp;6 grah 4_5&amp;6'!V2</f>
        <v>1029172</v>
      </c>
      <c r="C12" s="26">
        <f>'Tableaux 1&amp;6 grah 4_5&amp;6'!V6</f>
        <v>189739</v>
      </c>
      <c r="D12" s="26">
        <f t="shared" si="0"/>
        <v>1218911</v>
      </c>
      <c r="E12" s="27">
        <f t="shared" si="1"/>
        <v>-3.2150204740189925E-2</v>
      </c>
    </row>
    <row r="13" spans="1:5" x14ac:dyDescent="0.35">
      <c r="A13" s="22">
        <v>44562</v>
      </c>
      <c r="B13" s="23">
        <f>'Tableaux 1&amp;6 grah 4_5&amp;6'!X2</f>
        <v>1002903</v>
      </c>
      <c r="C13" s="23">
        <f>'Tableaux 1&amp;6 grah 4_5&amp;6'!X6</f>
        <v>177660</v>
      </c>
      <c r="D13" s="23">
        <f t="shared" si="0"/>
        <v>1180563</v>
      </c>
      <c r="E13" s="24">
        <f t="shared" si="1"/>
        <v>-3.146086957948524E-2</v>
      </c>
    </row>
    <row r="14" spans="1:5" x14ac:dyDescent="0.35">
      <c r="A14" s="25">
        <v>44927</v>
      </c>
      <c r="B14" s="26">
        <f>'Tableaux 1&amp;6 grah 4_5&amp;6'!Z2</f>
        <v>973037</v>
      </c>
      <c r="C14" s="26">
        <f>'Tableaux 1&amp;6 grah 4_5&amp;6'!Z6</f>
        <v>166185</v>
      </c>
      <c r="D14" s="26">
        <f t="shared" ref="D14" si="2">B14+C14</f>
        <v>1139222</v>
      </c>
      <c r="E14" s="27">
        <f t="shared" ref="E14:E15" si="3">D14/D13-1</f>
        <v>-3.5018038003901575E-2</v>
      </c>
    </row>
    <row r="15" spans="1:5" x14ac:dyDescent="0.35">
      <c r="A15" s="22">
        <v>45292</v>
      </c>
      <c r="B15" s="23">
        <f>'Tableaux 1&amp;6 grah 4_5&amp;6'!AB2</f>
        <v>947368</v>
      </c>
      <c r="C15" s="23">
        <f>'Tableaux 1&amp;6 grah 4_5&amp;6'!AB6</f>
        <v>156335</v>
      </c>
      <c r="D15" s="23">
        <f>C15+B15</f>
        <v>1103703</v>
      </c>
      <c r="E15" s="24">
        <f t="shared" si="3"/>
        <v>-3.1178295362975783E-2</v>
      </c>
    </row>
    <row r="16" spans="1:5" x14ac:dyDescent="0.35">
      <c r="A16" s="149" t="s">
        <v>112</v>
      </c>
      <c r="B16" s="150">
        <f>B15/B5-1</f>
        <v>-0.21969267669113479</v>
      </c>
      <c r="C16" s="150">
        <f>C15/C5-1</f>
        <v>-0.50372519578308472</v>
      </c>
      <c r="D16" s="150">
        <f>D15/D5-1</f>
        <v>-0.27820703898273047</v>
      </c>
      <c r="E16" s="149"/>
    </row>
  </sheetData>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82A53-8704-4813-A49A-7D8B0455D8A0}">
  <sheetPr>
    <tabColor theme="4" tint="0.59999389629810485"/>
  </sheetPr>
  <dimension ref="A1:Y66"/>
  <sheetViews>
    <sheetView showGridLines="0" zoomScale="80" zoomScaleNormal="80" workbookViewId="0">
      <selection sqref="A1:A2"/>
    </sheetView>
  </sheetViews>
  <sheetFormatPr baseColWidth="10" defaultRowHeight="14.5" x14ac:dyDescent="0.35"/>
  <cols>
    <col min="1" max="1" width="11" style="34" customWidth="1"/>
    <col min="2" max="2" width="20.7265625" style="34" customWidth="1"/>
    <col min="3" max="3" width="19" style="34" customWidth="1"/>
    <col min="4" max="5" width="11.26953125" style="34" customWidth="1"/>
    <col min="6" max="6" width="12.81640625" style="34" customWidth="1"/>
    <col min="7" max="7" width="17.7265625" bestFit="1" customWidth="1"/>
    <col min="8" max="8" width="12.81640625" customWidth="1"/>
    <col min="9" max="9" width="13" bestFit="1" customWidth="1"/>
    <col min="10" max="10" width="13.54296875" customWidth="1"/>
    <col min="11" max="11" width="14" customWidth="1"/>
    <col min="12" max="12" width="30.1796875" customWidth="1"/>
    <col min="13" max="13" width="13.453125" bestFit="1" customWidth="1"/>
    <col min="14" max="15" width="13" bestFit="1" customWidth="1"/>
    <col min="17" max="17" width="26" customWidth="1"/>
    <col min="18" max="18" width="12.453125" customWidth="1"/>
  </cols>
  <sheetData>
    <row r="1" spans="1:18" ht="33.75" customHeight="1" x14ac:dyDescent="0.35">
      <c r="A1" s="311" t="s">
        <v>84</v>
      </c>
      <c r="B1" s="311" t="s">
        <v>83</v>
      </c>
      <c r="C1" s="311" t="s">
        <v>82</v>
      </c>
      <c r="D1" s="313">
        <v>41640</v>
      </c>
      <c r="E1" s="314"/>
      <c r="F1" s="314"/>
      <c r="G1" s="315"/>
      <c r="H1" s="313">
        <v>45292</v>
      </c>
      <c r="I1" s="314"/>
      <c r="J1" s="314"/>
      <c r="K1" s="315"/>
      <c r="L1" s="309" t="s">
        <v>81</v>
      </c>
      <c r="M1" s="309"/>
      <c r="N1" s="310" t="s">
        <v>80</v>
      </c>
      <c r="O1" s="309"/>
      <c r="P1" s="309"/>
      <c r="Q1" s="309" t="s">
        <v>79</v>
      </c>
      <c r="R1" s="309"/>
    </row>
    <row r="2" spans="1:18" ht="15" thickBot="1" x14ac:dyDescent="0.4">
      <c r="A2" s="312"/>
      <c r="B2" s="312"/>
      <c r="C2" s="312"/>
      <c r="D2" s="171" t="s">
        <v>46</v>
      </c>
      <c r="E2" s="171" t="s">
        <v>45</v>
      </c>
      <c r="F2" s="172" t="s">
        <v>17</v>
      </c>
      <c r="G2" s="179"/>
      <c r="H2" s="151" t="s">
        <v>46</v>
      </c>
      <c r="I2" s="151" t="s">
        <v>45</v>
      </c>
      <c r="J2" s="152" t="s">
        <v>17</v>
      </c>
      <c r="K2" s="179"/>
      <c r="L2" s="169">
        <v>2024</v>
      </c>
      <c r="M2" s="169">
        <v>2014</v>
      </c>
      <c r="N2" s="169" t="s">
        <v>45</v>
      </c>
      <c r="O2" s="169" t="s">
        <v>46</v>
      </c>
      <c r="P2" s="169" t="s">
        <v>17</v>
      </c>
      <c r="Q2" s="169" t="s">
        <v>45</v>
      </c>
      <c r="R2" s="169" t="s">
        <v>46</v>
      </c>
    </row>
    <row r="3" spans="1:18" x14ac:dyDescent="0.35">
      <c r="A3" s="160" t="s">
        <v>57</v>
      </c>
      <c r="B3" s="161" t="s">
        <v>78</v>
      </c>
      <c r="C3" s="162"/>
      <c r="D3" s="173">
        <v>27047</v>
      </c>
      <c r="E3" s="173">
        <v>28183</v>
      </c>
      <c r="F3" s="173">
        <f>D3+E3</f>
        <v>55230</v>
      </c>
      <c r="G3" s="180">
        <f t="shared" ref="G3:G26" si="0">-E3</f>
        <v>-28183</v>
      </c>
      <c r="H3" s="176">
        <v>18043</v>
      </c>
      <c r="I3" s="176">
        <v>19107</v>
      </c>
      <c r="J3" s="181">
        <f>H3+I3</f>
        <v>37150</v>
      </c>
      <c r="K3" s="182">
        <f t="shared" ref="K3:K26" si="1">-I3</f>
        <v>-19107</v>
      </c>
      <c r="L3" s="70">
        <f t="shared" ref="L3:L13" si="2">J3/$J$14</f>
        <v>3.3659417433856753E-2</v>
      </c>
      <c r="M3" s="69">
        <f t="shared" ref="M3:M13" si="3">F3/$F$14</f>
        <v>3.6118978780508702E-2</v>
      </c>
      <c r="N3" s="70">
        <f t="shared" ref="N3:N26" si="4">(I3-E3)/E3</f>
        <v>-0.32203810807933858</v>
      </c>
      <c r="O3" s="168">
        <f t="shared" ref="O3:O26" si="5">(H3-D3)/D3</f>
        <v>-0.33290198543276517</v>
      </c>
      <c r="P3" s="69">
        <f t="shared" ref="P3:P26" si="6">(J3-F3)/F3</f>
        <v>-0.32735831975375701</v>
      </c>
      <c r="Q3" s="70">
        <f t="shared" ref="Q3:Q14" si="7">I3/$I$14</f>
        <v>3.0585391621712473E-2</v>
      </c>
      <c r="R3" s="69">
        <f t="shared" ref="R3:R14" si="8">H3/$H$14</f>
        <v>3.7668608935829961E-2</v>
      </c>
    </row>
    <row r="4" spans="1:18" x14ac:dyDescent="0.35">
      <c r="A4" s="163" t="s">
        <v>57</v>
      </c>
      <c r="B4" s="74" t="s">
        <v>77</v>
      </c>
      <c r="C4" s="39"/>
      <c r="D4" s="174">
        <v>49269</v>
      </c>
      <c r="E4" s="174">
        <v>51184</v>
      </c>
      <c r="F4" s="174">
        <f t="shared" ref="F4:F14" si="9">D4+E4</f>
        <v>100453</v>
      </c>
      <c r="G4" s="183">
        <f t="shared" si="0"/>
        <v>-51184</v>
      </c>
      <c r="H4" s="177">
        <v>34465</v>
      </c>
      <c r="I4" s="177">
        <v>34772</v>
      </c>
      <c r="J4" s="184">
        <f t="shared" ref="J4:J14" si="10">H4+I4</f>
        <v>69237</v>
      </c>
      <c r="K4" s="185">
        <f t="shared" si="1"/>
        <v>-34772</v>
      </c>
      <c r="L4" s="70">
        <f t="shared" si="2"/>
        <v>6.2731550063739969E-2</v>
      </c>
      <c r="M4" s="69">
        <f t="shared" si="3"/>
        <v>6.5693640692349092E-2</v>
      </c>
      <c r="N4" s="70">
        <f t="shared" si="4"/>
        <v>-0.32064707721162866</v>
      </c>
      <c r="O4" s="168">
        <f t="shared" si="5"/>
        <v>-0.30047291400271975</v>
      </c>
      <c r="P4" s="69">
        <f t="shared" si="6"/>
        <v>-0.31075229211671129</v>
      </c>
      <c r="Q4" s="70">
        <f t="shared" si="7"/>
        <v>5.566102671639641E-2</v>
      </c>
      <c r="R4" s="69">
        <f t="shared" si="8"/>
        <v>7.1953034804266444E-2</v>
      </c>
    </row>
    <row r="5" spans="1:18" x14ac:dyDescent="0.35">
      <c r="A5" s="163" t="s">
        <v>57</v>
      </c>
      <c r="B5" s="74" t="s">
        <v>76</v>
      </c>
      <c r="C5" s="39"/>
      <c r="D5" s="174">
        <v>8857</v>
      </c>
      <c r="E5" s="174">
        <v>25055</v>
      </c>
      <c r="F5" s="174">
        <f t="shared" si="9"/>
        <v>33912</v>
      </c>
      <c r="G5" s="183">
        <f t="shared" si="0"/>
        <v>-25055</v>
      </c>
      <c r="H5" s="177">
        <v>14415</v>
      </c>
      <c r="I5" s="177">
        <v>25031</v>
      </c>
      <c r="J5" s="184">
        <f t="shared" si="10"/>
        <v>39446</v>
      </c>
      <c r="K5" s="185">
        <f t="shared" si="1"/>
        <v>-25031</v>
      </c>
      <c r="L5" s="70">
        <f t="shared" si="2"/>
        <v>3.5739687216579101E-2</v>
      </c>
      <c r="M5" s="69">
        <f t="shared" si="3"/>
        <v>2.2177563070878346E-2</v>
      </c>
      <c r="N5" s="70">
        <f t="shared" si="4"/>
        <v>-9.5789263620035922E-4</v>
      </c>
      <c r="O5" s="168">
        <f t="shared" si="5"/>
        <v>0.62752625042339394</v>
      </c>
      <c r="P5" s="69">
        <f t="shared" si="6"/>
        <v>0.16318707242274122</v>
      </c>
      <c r="Q5" s="70">
        <f t="shared" si="7"/>
        <v>4.0068191640921388E-2</v>
      </c>
      <c r="R5" s="69">
        <f t="shared" si="8"/>
        <v>3.0094385512940691E-2</v>
      </c>
    </row>
    <row r="6" spans="1:18" x14ac:dyDescent="0.35">
      <c r="A6" s="163" t="s">
        <v>57</v>
      </c>
      <c r="B6" s="74" t="s">
        <v>75</v>
      </c>
      <c r="C6" s="39"/>
      <c r="D6" s="174">
        <v>16206</v>
      </c>
      <c r="E6" s="174">
        <v>56651</v>
      </c>
      <c r="F6" s="174">
        <f t="shared" si="9"/>
        <v>72857</v>
      </c>
      <c r="G6" s="183">
        <f t="shared" si="0"/>
        <v>-56651</v>
      </c>
      <c r="H6" s="177">
        <v>15895</v>
      </c>
      <c r="I6" s="177">
        <v>52410</v>
      </c>
      <c r="J6" s="184">
        <f t="shared" si="10"/>
        <v>68305</v>
      </c>
      <c r="K6" s="185">
        <f t="shared" si="1"/>
        <v>-52410</v>
      </c>
      <c r="L6" s="70">
        <f t="shared" si="2"/>
        <v>6.1887119995143618E-2</v>
      </c>
      <c r="M6" s="69">
        <f t="shared" si="3"/>
        <v>4.7646576806292272E-2</v>
      </c>
      <c r="N6" s="70">
        <f t="shared" si="4"/>
        <v>-7.4861873576812413E-2</v>
      </c>
      <c r="O6" s="168">
        <f t="shared" si="5"/>
        <v>-1.9190423300012339E-2</v>
      </c>
      <c r="P6" s="69">
        <f t="shared" si="6"/>
        <v>-6.2478553879517409E-2</v>
      </c>
      <c r="Q6" s="70">
        <f t="shared" si="7"/>
        <v>8.3894927246242257E-2</v>
      </c>
      <c r="R6" s="69">
        <f t="shared" si="8"/>
        <v>3.3184201021726832E-2</v>
      </c>
    </row>
    <row r="7" spans="1:18" x14ac:dyDescent="0.35">
      <c r="A7" s="163" t="s">
        <v>57</v>
      </c>
      <c r="B7" s="74" t="s">
        <v>74</v>
      </c>
      <c r="C7" s="39"/>
      <c r="D7" s="174">
        <v>37798</v>
      </c>
      <c r="E7" s="174">
        <v>96143</v>
      </c>
      <c r="F7" s="174">
        <f t="shared" si="9"/>
        <v>133941</v>
      </c>
      <c r="G7" s="183">
        <f t="shared" si="0"/>
        <v>-96143</v>
      </c>
      <c r="H7" s="177">
        <v>22999</v>
      </c>
      <c r="I7" s="177">
        <v>68188</v>
      </c>
      <c r="J7" s="184">
        <f t="shared" si="10"/>
        <v>91187</v>
      </c>
      <c r="K7" s="185">
        <f t="shared" si="1"/>
        <v>-68188</v>
      </c>
      <c r="L7" s="70">
        <f t="shared" si="2"/>
        <v>8.2619146636368657E-2</v>
      </c>
      <c r="M7" s="69">
        <f t="shared" si="3"/>
        <v>8.7593918827450948E-2</v>
      </c>
      <c r="N7" s="70">
        <f t="shared" si="4"/>
        <v>-0.29076479826924478</v>
      </c>
      <c r="O7" s="168">
        <f t="shared" si="5"/>
        <v>-0.39152865230964601</v>
      </c>
      <c r="P7" s="69">
        <f t="shared" si="6"/>
        <v>-0.31920024488394144</v>
      </c>
      <c r="Q7" s="70">
        <f t="shared" si="7"/>
        <v>0.10915144627106978</v>
      </c>
      <c r="R7" s="69">
        <f t="shared" si="8"/>
        <v>4.801531546390031E-2</v>
      </c>
    </row>
    <row r="8" spans="1:18" x14ac:dyDescent="0.35">
      <c r="A8" s="163" t="s">
        <v>57</v>
      </c>
      <c r="B8" s="74" t="s">
        <v>73</v>
      </c>
      <c r="C8" s="39"/>
      <c r="D8" s="174">
        <v>61252</v>
      </c>
      <c r="E8" s="174">
        <v>127434</v>
      </c>
      <c r="F8" s="174">
        <f t="shared" si="9"/>
        <v>188686</v>
      </c>
      <c r="G8" s="183">
        <f t="shared" si="0"/>
        <v>-127434</v>
      </c>
      <c r="H8" s="177">
        <v>35260</v>
      </c>
      <c r="I8" s="177">
        <v>92447</v>
      </c>
      <c r="J8" s="184">
        <f t="shared" si="10"/>
        <v>127707</v>
      </c>
      <c r="K8" s="185">
        <f t="shared" si="1"/>
        <v>-92447</v>
      </c>
      <c r="L8" s="70">
        <f t="shared" si="2"/>
        <v>0.11570775833716136</v>
      </c>
      <c r="M8" s="69">
        <f t="shared" si="3"/>
        <v>0.12339572026397003</v>
      </c>
      <c r="N8" s="70">
        <f t="shared" si="4"/>
        <v>-0.27454996311816315</v>
      </c>
      <c r="O8" s="168">
        <f t="shared" si="5"/>
        <v>-0.42434532749951021</v>
      </c>
      <c r="P8" s="69">
        <f t="shared" si="6"/>
        <v>-0.32317713025873673</v>
      </c>
      <c r="Q8" s="70">
        <f t="shared" si="7"/>
        <v>0.14798386451313408</v>
      </c>
      <c r="R8" s="69">
        <f t="shared" si="8"/>
        <v>7.3612766783648198E-2</v>
      </c>
    </row>
    <row r="9" spans="1:18" x14ac:dyDescent="0.35">
      <c r="A9" s="163" t="s">
        <v>57</v>
      </c>
      <c r="B9" s="74" t="s">
        <v>72</v>
      </c>
      <c r="C9" s="39"/>
      <c r="D9" s="174">
        <v>95313</v>
      </c>
      <c r="E9" s="174">
        <v>127533</v>
      </c>
      <c r="F9" s="174">
        <f t="shared" si="9"/>
        <v>222846</v>
      </c>
      <c r="G9" s="183">
        <f t="shared" si="0"/>
        <v>-127533</v>
      </c>
      <c r="H9" s="177">
        <v>57202</v>
      </c>
      <c r="I9" s="177">
        <v>115200</v>
      </c>
      <c r="J9" s="184">
        <f t="shared" si="10"/>
        <v>172402</v>
      </c>
      <c r="K9" s="185">
        <f t="shared" si="1"/>
        <v>-115200</v>
      </c>
      <c r="L9" s="70">
        <f t="shared" si="2"/>
        <v>0.1562032539550948</v>
      </c>
      <c r="M9" s="69">
        <f t="shared" si="3"/>
        <v>0.14573546886332142</v>
      </c>
      <c r="N9" s="70">
        <f t="shared" si="4"/>
        <v>-9.6704382395144783E-2</v>
      </c>
      <c r="O9" s="168">
        <f t="shared" si="5"/>
        <v>-0.39985101717499189</v>
      </c>
      <c r="P9" s="69">
        <f t="shared" si="6"/>
        <v>-0.22636260018129112</v>
      </c>
      <c r="Q9" s="70">
        <f t="shared" si="7"/>
        <v>0.18440556418178033</v>
      </c>
      <c r="R9" s="69">
        <f t="shared" si="8"/>
        <v>0.11942136941458435</v>
      </c>
    </row>
    <row r="10" spans="1:18" x14ac:dyDescent="0.35">
      <c r="A10" s="163" t="s">
        <v>57</v>
      </c>
      <c r="B10" s="74" t="s">
        <v>71</v>
      </c>
      <c r="C10" s="39"/>
      <c r="D10" s="174">
        <v>146844</v>
      </c>
      <c r="E10" s="174">
        <v>114641</v>
      </c>
      <c r="F10" s="174">
        <f t="shared" si="9"/>
        <v>261485</v>
      </c>
      <c r="G10" s="183">
        <f t="shared" si="0"/>
        <v>-114641</v>
      </c>
      <c r="H10" s="177">
        <v>87803</v>
      </c>
      <c r="I10" s="177">
        <v>109630</v>
      </c>
      <c r="J10" s="184">
        <f t="shared" si="10"/>
        <v>197433</v>
      </c>
      <c r="K10" s="185">
        <f t="shared" si="1"/>
        <v>-109630</v>
      </c>
      <c r="L10" s="70">
        <f t="shared" si="2"/>
        <v>0.17888236237466057</v>
      </c>
      <c r="M10" s="69">
        <f t="shared" si="3"/>
        <v>0.17100436658376458</v>
      </c>
      <c r="N10" s="70">
        <f t="shared" si="4"/>
        <v>-4.3710365401557906E-2</v>
      </c>
      <c r="O10" s="168">
        <f t="shared" si="5"/>
        <v>-0.40206613821470405</v>
      </c>
      <c r="P10" s="69">
        <f t="shared" si="6"/>
        <v>-0.24495477752069908</v>
      </c>
      <c r="Q10" s="70">
        <f t="shared" si="7"/>
        <v>0.1754894270941717</v>
      </c>
      <c r="R10" s="69">
        <f t="shared" si="8"/>
        <v>0.18330748048510104</v>
      </c>
    </row>
    <row r="11" spans="1:18" x14ac:dyDescent="0.35">
      <c r="A11" s="163" t="s">
        <v>57</v>
      </c>
      <c r="B11" s="74" t="s">
        <v>70</v>
      </c>
      <c r="C11" s="39"/>
      <c r="D11" s="174">
        <v>216691</v>
      </c>
      <c r="E11" s="174">
        <v>135339</v>
      </c>
      <c r="F11" s="174">
        <f t="shared" si="9"/>
        <v>352030</v>
      </c>
      <c r="G11" s="183">
        <f t="shared" si="0"/>
        <v>-135339</v>
      </c>
      <c r="H11" s="177">
        <v>111314</v>
      </c>
      <c r="I11" s="177">
        <v>73429</v>
      </c>
      <c r="J11" s="184">
        <f t="shared" si="10"/>
        <v>184743</v>
      </c>
      <c r="K11" s="185">
        <f t="shared" si="1"/>
        <v>-73429</v>
      </c>
      <c r="L11" s="70">
        <f t="shared" si="2"/>
        <v>0.16738470403722741</v>
      </c>
      <c r="M11" s="69">
        <f t="shared" si="3"/>
        <v>0.23021843382405355</v>
      </c>
      <c r="N11" s="70">
        <f t="shared" si="4"/>
        <v>-0.45744390013226049</v>
      </c>
      <c r="O11" s="168">
        <f t="shared" si="5"/>
        <v>-0.48630076929821725</v>
      </c>
      <c r="P11" s="69">
        <f t="shared" si="6"/>
        <v>-0.47520665852342131</v>
      </c>
      <c r="Q11" s="70">
        <f t="shared" si="7"/>
        <v>0.117540938995694</v>
      </c>
      <c r="R11" s="69">
        <f t="shared" si="8"/>
        <v>0.23239170509798682</v>
      </c>
    </row>
    <row r="12" spans="1:18" x14ac:dyDescent="0.35">
      <c r="A12" s="163" t="s">
        <v>57</v>
      </c>
      <c r="B12" s="74" t="s">
        <v>69</v>
      </c>
      <c r="C12" s="39"/>
      <c r="D12" s="174">
        <v>72764</v>
      </c>
      <c r="E12" s="174">
        <v>30019</v>
      </c>
      <c r="F12" s="174">
        <f t="shared" si="9"/>
        <v>102783</v>
      </c>
      <c r="G12" s="183">
        <f t="shared" si="0"/>
        <v>-30019</v>
      </c>
      <c r="H12" s="177">
        <v>76903</v>
      </c>
      <c r="I12" s="177">
        <v>33346</v>
      </c>
      <c r="J12" s="184">
        <f t="shared" si="10"/>
        <v>110249</v>
      </c>
      <c r="K12" s="185">
        <f t="shared" si="1"/>
        <v>-33346</v>
      </c>
      <c r="L12" s="70">
        <f t="shared" si="2"/>
        <v>9.9890097245364018E-2</v>
      </c>
      <c r="M12" s="69">
        <f t="shared" si="3"/>
        <v>6.7217399891309537E-2</v>
      </c>
      <c r="N12" s="70">
        <f t="shared" si="4"/>
        <v>0.11082980778840068</v>
      </c>
      <c r="O12" s="168">
        <f t="shared" si="5"/>
        <v>5.6882524325215768E-2</v>
      </c>
      <c r="P12" s="69">
        <f t="shared" si="6"/>
        <v>7.2638471342537189E-2</v>
      </c>
      <c r="Q12" s="70">
        <f t="shared" si="7"/>
        <v>5.3378367562549024E-2</v>
      </c>
      <c r="R12" s="69">
        <f t="shared" si="8"/>
        <v>0.16055140680552743</v>
      </c>
    </row>
    <row r="13" spans="1:18" x14ac:dyDescent="0.35">
      <c r="A13" s="163" t="s">
        <v>57</v>
      </c>
      <c r="B13" s="74" t="s">
        <v>68</v>
      </c>
      <c r="C13" s="39"/>
      <c r="D13" s="174">
        <v>3990</v>
      </c>
      <c r="E13" s="174">
        <v>900</v>
      </c>
      <c r="F13" s="174">
        <f t="shared" si="9"/>
        <v>4890</v>
      </c>
      <c r="G13" s="183">
        <f t="shared" si="0"/>
        <v>-900</v>
      </c>
      <c r="H13" s="177">
        <v>4694</v>
      </c>
      <c r="I13" s="177">
        <v>1150</v>
      </c>
      <c r="J13" s="184">
        <f t="shared" si="10"/>
        <v>5844</v>
      </c>
      <c r="K13" s="185">
        <f t="shared" si="1"/>
        <v>-1150</v>
      </c>
      <c r="L13" s="70">
        <f t="shared" si="2"/>
        <v>5.2949027048037377E-3</v>
      </c>
      <c r="M13" s="69">
        <f t="shared" si="3"/>
        <v>3.1979323961015306E-3</v>
      </c>
      <c r="N13" s="70">
        <f t="shared" si="4"/>
        <v>0.27777777777777779</v>
      </c>
      <c r="O13" s="168">
        <f t="shared" si="5"/>
        <v>0.17644110275689223</v>
      </c>
      <c r="P13" s="69">
        <f t="shared" si="6"/>
        <v>0.19509202453987731</v>
      </c>
      <c r="Q13" s="70">
        <f t="shared" si="7"/>
        <v>1.8408541563285365E-3</v>
      </c>
      <c r="R13" s="69">
        <f t="shared" si="8"/>
        <v>9.7997256744879364E-3</v>
      </c>
    </row>
    <row r="14" spans="1:18" ht="15" thickBot="1" x14ac:dyDescent="0.4">
      <c r="A14" s="164" t="s">
        <v>57</v>
      </c>
      <c r="B14" s="165" t="s">
        <v>24</v>
      </c>
      <c r="C14" s="165"/>
      <c r="D14" s="175">
        <f>SUM(D3:D13)</f>
        <v>736031</v>
      </c>
      <c r="E14" s="175">
        <f>SUM(E3:E13)</f>
        <v>793082</v>
      </c>
      <c r="F14" s="175">
        <f t="shared" si="9"/>
        <v>1529113</v>
      </c>
      <c r="G14" s="186">
        <f t="shared" si="0"/>
        <v>-793082</v>
      </c>
      <c r="H14" s="178">
        <f>SUM(H3:H13)</f>
        <v>478993</v>
      </c>
      <c r="I14" s="178">
        <f>SUM(I3:I13)</f>
        <v>624710</v>
      </c>
      <c r="J14" s="178">
        <f t="shared" si="10"/>
        <v>1103703</v>
      </c>
      <c r="K14" s="187">
        <f t="shared" si="1"/>
        <v>-624710</v>
      </c>
      <c r="L14" s="166"/>
      <c r="M14" s="167"/>
      <c r="N14" s="62">
        <f t="shared" si="4"/>
        <v>-0.21230087178879359</v>
      </c>
      <c r="O14" s="63">
        <f t="shared" si="5"/>
        <v>-0.34922170397714225</v>
      </c>
      <c r="P14" s="61">
        <f t="shared" si="6"/>
        <v>-0.27820703898273053</v>
      </c>
      <c r="Q14" s="62">
        <f t="shared" si="7"/>
        <v>1</v>
      </c>
      <c r="R14" s="61">
        <f t="shared" si="8"/>
        <v>1</v>
      </c>
    </row>
    <row r="15" spans="1:18" hidden="1" x14ac:dyDescent="0.35">
      <c r="A15" s="153" t="s">
        <v>58</v>
      </c>
      <c r="B15" s="154" t="s">
        <v>78</v>
      </c>
      <c r="C15" s="155"/>
      <c r="D15" s="156" t="e">
        <f>#REF!</f>
        <v>#REF!</v>
      </c>
      <c r="E15" s="156" t="e">
        <f>#REF!</f>
        <v>#REF!</v>
      </c>
      <c r="F15" s="156" t="e">
        <f t="shared" ref="F15:F25" si="11">D15+E15</f>
        <v>#REF!</v>
      </c>
      <c r="G15" s="157" t="e">
        <f t="shared" si="0"/>
        <v>#REF!</v>
      </c>
      <c r="H15" s="158" t="e">
        <f>#REF!</f>
        <v>#REF!</v>
      </c>
      <c r="I15" s="156" t="e">
        <f>#REF!</f>
        <v>#REF!</v>
      </c>
      <c r="J15" s="159" t="e">
        <f t="shared" ref="J15:J25" si="12">I15+H15</f>
        <v>#REF!</v>
      </c>
      <c r="K15" s="157" t="e">
        <f t="shared" si="1"/>
        <v>#REF!</v>
      </c>
      <c r="L15" s="64" t="e">
        <f t="shared" ref="L15:L26" si="13">J15/$J$26</f>
        <v>#REF!</v>
      </c>
      <c r="M15" s="64" t="e">
        <f t="shared" ref="M15:M26" si="14">F15/$F$26</f>
        <v>#REF!</v>
      </c>
      <c r="N15" s="70" t="e">
        <f t="shared" si="4"/>
        <v>#REF!</v>
      </c>
      <c r="O15" s="64" t="e">
        <f t="shared" si="5"/>
        <v>#REF!</v>
      </c>
      <c r="P15" s="69" t="e">
        <f t="shared" si="6"/>
        <v>#REF!</v>
      </c>
      <c r="Q15" s="70" t="e">
        <f t="shared" ref="Q15:Q26" si="15">I15/$I$26</f>
        <v>#REF!</v>
      </c>
      <c r="R15" s="69" t="e">
        <f t="shared" ref="R15:R26" si="16">H15/$H$26</f>
        <v>#REF!</v>
      </c>
    </row>
    <row r="16" spans="1:18" hidden="1" x14ac:dyDescent="0.35">
      <c r="A16" s="75" t="s">
        <v>58</v>
      </c>
      <c r="B16" s="74" t="s">
        <v>77</v>
      </c>
      <c r="C16" s="39"/>
      <c r="D16" s="72" t="e">
        <f>#REF!</f>
        <v>#REF!</v>
      </c>
      <c r="E16" s="72" t="e">
        <f>#REF!</f>
        <v>#REF!</v>
      </c>
      <c r="F16" s="72" t="e">
        <f t="shared" si="11"/>
        <v>#REF!</v>
      </c>
      <c r="G16" s="67" t="e">
        <f t="shared" si="0"/>
        <v>#REF!</v>
      </c>
      <c r="H16" s="73" t="e">
        <f>#REF!</f>
        <v>#REF!</v>
      </c>
      <c r="I16" s="72" t="e">
        <f>#REF!</f>
        <v>#REF!</v>
      </c>
      <c r="J16" s="71" t="e">
        <f t="shared" si="12"/>
        <v>#REF!</v>
      </c>
      <c r="K16" s="67" t="e">
        <f t="shared" si="1"/>
        <v>#REF!</v>
      </c>
      <c r="L16" s="64" t="e">
        <f t="shared" si="13"/>
        <v>#REF!</v>
      </c>
      <c r="M16" s="64" t="e">
        <f t="shared" si="14"/>
        <v>#REF!</v>
      </c>
      <c r="N16" s="70" t="e">
        <f t="shared" si="4"/>
        <v>#REF!</v>
      </c>
      <c r="O16" s="64" t="e">
        <f t="shared" si="5"/>
        <v>#REF!</v>
      </c>
      <c r="P16" s="69" t="e">
        <f t="shared" si="6"/>
        <v>#REF!</v>
      </c>
      <c r="Q16" s="70" t="e">
        <f t="shared" si="15"/>
        <v>#REF!</v>
      </c>
      <c r="R16" s="69" t="e">
        <f t="shared" si="16"/>
        <v>#REF!</v>
      </c>
    </row>
    <row r="17" spans="1:25" hidden="1" x14ac:dyDescent="0.35">
      <c r="A17" s="75" t="s">
        <v>58</v>
      </c>
      <c r="B17" s="74" t="s">
        <v>76</v>
      </c>
      <c r="C17" s="39"/>
      <c r="D17" s="72" t="e">
        <f>#REF!</f>
        <v>#REF!</v>
      </c>
      <c r="E17" s="72" t="e">
        <f>#REF!</f>
        <v>#REF!</v>
      </c>
      <c r="F17" s="72" t="e">
        <f t="shared" si="11"/>
        <v>#REF!</v>
      </c>
      <c r="G17" s="67" t="e">
        <f t="shared" si="0"/>
        <v>#REF!</v>
      </c>
      <c r="H17" s="73" t="e">
        <f>#REF!</f>
        <v>#REF!</v>
      </c>
      <c r="I17" s="72" t="e">
        <f>#REF!</f>
        <v>#REF!</v>
      </c>
      <c r="J17" s="71" t="e">
        <f t="shared" si="12"/>
        <v>#REF!</v>
      </c>
      <c r="K17" s="67" t="e">
        <f t="shared" si="1"/>
        <v>#REF!</v>
      </c>
      <c r="L17" s="64" t="e">
        <f t="shared" si="13"/>
        <v>#REF!</v>
      </c>
      <c r="M17" s="64" t="e">
        <f t="shared" si="14"/>
        <v>#REF!</v>
      </c>
      <c r="N17" s="70" t="e">
        <f t="shared" si="4"/>
        <v>#REF!</v>
      </c>
      <c r="O17" s="64" t="e">
        <f t="shared" si="5"/>
        <v>#REF!</v>
      </c>
      <c r="P17" s="69" t="e">
        <f t="shared" si="6"/>
        <v>#REF!</v>
      </c>
      <c r="Q17" s="70" t="e">
        <f t="shared" si="15"/>
        <v>#REF!</v>
      </c>
      <c r="R17" s="69" t="e">
        <f t="shared" si="16"/>
        <v>#REF!</v>
      </c>
    </row>
    <row r="18" spans="1:25" hidden="1" x14ac:dyDescent="0.35">
      <c r="A18" s="75" t="s">
        <v>58</v>
      </c>
      <c r="B18" s="74" t="s">
        <v>75</v>
      </c>
      <c r="C18" s="39"/>
      <c r="D18" s="72" t="e">
        <f>#REF!</f>
        <v>#REF!</v>
      </c>
      <c r="E18" s="72" t="e">
        <f>#REF!</f>
        <v>#REF!</v>
      </c>
      <c r="F18" s="72" t="e">
        <f t="shared" si="11"/>
        <v>#REF!</v>
      </c>
      <c r="G18" s="67" t="e">
        <f t="shared" si="0"/>
        <v>#REF!</v>
      </c>
      <c r="H18" s="73" t="e">
        <f>#REF!</f>
        <v>#REF!</v>
      </c>
      <c r="I18" s="72" t="e">
        <f>#REF!</f>
        <v>#REF!</v>
      </c>
      <c r="J18" s="71" t="e">
        <f t="shared" si="12"/>
        <v>#REF!</v>
      </c>
      <c r="K18" s="67" t="e">
        <f t="shared" si="1"/>
        <v>#REF!</v>
      </c>
      <c r="L18" s="64" t="e">
        <f t="shared" si="13"/>
        <v>#REF!</v>
      </c>
      <c r="M18" s="64" t="e">
        <f t="shared" si="14"/>
        <v>#REF!</v>
      </c>
      <c r="N18" s="70" t="e">
        <f t="shared" si="4"/>
        <v>#REF!</v>
      </c>
      <c r="O18" s="64" t="e">
        <f t="shared" si="5"/>
        <v>#REF!</v>
      </c>
      <c r="P18" s="69" t="e">
        <f t="shared" si="6"/>
        <v>#REF!</v>
      </c>
      <c r="Q18" s="70" t="e">
        <f t="shared" si="15"/>
        <v>#REF!</v>
      </c>
      <c r="R18" s="69" t="e">
        <f t="shared" si="16"/>
        <v>#REF!</v>
      </c>
    </row>
    <row r="19" spans="1:25" hidden="1" x14ac:dyDescent="0.35">
      <c r="A19" s="75" t="s">
        <v>58</v>
      </c>
      <c r="B19" s="74" t="s">
        <v>74</v>
      </c>
      <c r="C19" s="39"/>
      <c r="D19" s="72" t="e">
        <f>#REF!</f>
        <v>#REF!</v>
      </c>
      <c r="E19" s="72" t="e">
        <f>#REF!</f>
        <v>#REF!</v>
      </c>
      <c r="F19" s="72" t="e">
        <f t="shared" si="11"/>
        <v>#REF!</v>
      </c>
      <c r="G19" s="67" t="e">
        <f t="shared" si="0"/>
        <v>#REF!</v>
      </c>
      <c r="H19" s="73" t="e">
        <f>#REF!</f>
        <v>#REF!</v>
      </c>
      <c r="I19" s="72" t="e">
        <f>#REF!</f>
        <v>#REF!</v>
      </c>
      <c r="J19" s="71" t="e">
        <f t="shared" si="12"/>
        <v>#REF!</v>
      </c>
      <c r="K19" s="67" t="e">
        <f t="shared" si="1"/>
        <v>#REF!</v>
      </c>
      <c r="L19" s="64" t="e">
        <f t="shared" si="13"/>
        <v>#REF!</v>
      </c>
      <c r="M19" s="64" t="e">
        <f t="shared" si="14"/>
        <v>#REF!</v>
      </c>
      <c r="N19" s="70" t="e">
        <f t="shared" si="4"/>
        <v>#REF!</v>
      </c>
      <c r="O19" s="64" t="e">
        <f t="shared" si="5"/>
        <v>#REF!</v>
      </c>
      <c r="P19" s="69" t="e">
        <f t="shared" si="6"/>
        <v>#REF!</v>
      </c>
      <c r="Q19" s="70" t="e">
        <f t="shared" si="15"/>
        <v>#REF!</v>
      </c>
      <c r="R19" s="69" t="e">
        <f t="shared" si="16"/>
        <v>#REF!</v>
      </c>
    </row>
    <row r="20" spans="1:25" hidden="1" x14ac:dyDescent="0.35">
      <c r="A20" s="75" t="s">
        <v>58</v>
      </c>
      <c r="B20" s="74" t="s">
        <v>73</v>
      </c>
      <c r="C20" s="39"/>
      <c r="D20" s="72" t="e">
        <f>#REF!</f>
        <v>#REF!</v>
      </c>
      <c r="E20" s="72" t="e">
        <f>#REF!</f>
        <v>#REF!</v>
      </c>
      <c r="F20" s="72" t="e">
        <f t="shared" si="11"/>
        <v>#REF!</v>
      </c>
      <c r="G20" s="67" t="e">
        <f t="shared" si="0"/>
        <v>#REF!</v>
      </c>
      <c r="H20" s="73" t="e">
        <f>#REF!</f>
        <v>#REF!</v>
      </c>
      <c r="I20" s="72" t="e">
        <f>#REF!</f>
        <v>#REF!</v>
      </c>
      <c r="J20" s="71" t="e">
        <f t="shared" si="12"/>
        <v>#REF!</v>
      </c>
      <c r="K20" s="67" t="e">
        <f t="shared" si="1"/>
        <v>#REF!</v>
      </c>
      <c r="L20" s="64" t="e">
        <f t="shared" si="13"/>
        <v>#REF!</v>
      </c>
      <c r="M20" s="64" t="e">
        <f t="shared" si="14"/>
        <v>#REF!</v>
      </c>
      <c r="N20" s="70" t="e">
        <f t="shared" si="4"/>
        <v>#REF!</v>
      </c>
      <c r="O20" s="64" t="e">
        <f t="shared" si="5"/>
        <v>#REF!</v>
      </c>
      <c r="P20" s="69" t="e">
        <f t="shared" si="6"/>
        <v>#REF!</v>
      </c>
      <c r="Q20" s="70" t="e">
        <f t="shared" si="15"/>
        <v>#REF!</v>
      </c>
      <c r="R20" s="69" t="e">
        <f t="shared" si="16"/>
        <v>#REF!</v>
      </c>
    </row>
    <row r="21" spans="1:25" hidden="1" x14ac:dyDescent="0.35">
      <c r="A21" s="75" t="s">
        <v>58</v>
      </c>
      <c r="B21" s="74" t="s">
        <v>72</v>
      </c>
      <c r="C21" s="39"/>
      <c r="D21" s="72" t="e">
        <f>#REF!</f>
        <v>#REF!</v>
      </c>
      <c r="E21" s="72" t="e">
        <f>#REF!</f>
        <v>#REF!</v>
      </c>
      <c r="F21" s="72" t="e">
        <f t="shared" si="11"/>
        <v>#REF!</v>
      </c>
      <c r="G21" s="67" t="e">
        <f t="shared" si="0"/>
        <v>#REF!</v>
      </c>
      <c r="H21" s="73" t="e">
        <f>#REF!</f>
        <v>#REF!</v>
      </c>
      <c r="I21" s="72" t="e">
        <f>#REF!</f>
        <v>#REF!</v>
      </c>
      <c r="J21" s="71" t="e">
        <f t="shared" si="12"/>
        <v>#REF!</v>
      </c>
      <c r="K21" s="67" t="e">
        <f t="shared" si="1"/>
        <v>#REF!</v>
      </c>
      <c r="L21" s="64" t="e">
        <f t="shared" si="13"/>
        <v>#REF!</v>
      </c>
      <c r="M21" s="64" t="e">
        <f t="shared" si="14"/>
        <v>#REF!</v>
      </c>
      <c r="N21" s="70" t="e">
        <f t="shared" si="4"/>
        <v>#REF!</v>
      </c>
      <c r="O21" s="64" t="e">
        <f t="shared" si="5"/>
        <v>#REF!</v>
      </c>
      <c r="P21" s="69" t="e">
        <f t="shared" si="6"/>
        <v>#REF!</v>
      </c>
      <c r="Q21" s="70" t="e">
        <f t="shared" si="15"/>
        <v>#REF!</v>
      </c>
      <c r="R21" s="69" t="e">
        <f t="shared" si="16"/>
        <v>#REF!</v>
      </c>
    </row>
    <row r="22" spans="1:25" hidden="1" x14ac:dyDescent="0.35">
      <c r="A22" s="75" t="s">
        <v>58</v>
      </c>
      <c r="B22" s="74" t="s">
        <v>71</v>
      </c>
      <c r="C22" s="39"/>
      <c r="D22" s="72" t="e">
        <f>#REF!</f>
        <v>#REF!</v>
      </c>
      <c r="E22" s="72" t="e">
        <f>#REF!</f>
        <v>#REF!</v>
      </c>
      <c r="F22" s="72" t="e">
        <f t="shared" si="11"/>
        <v>#REF!</v>
      </c>
      <c r="G22" s="67" t="e">
        <f t="shared" si="0"/>
        <v>#REF!</v>
      </c>
      <c r="H22" s="73" t="e">
        <f>#REF!</f>
        <v>#REF!</v>
      </c>
      <c r="I22" s="72" t="e">
        <f>#REF!</f>
        <v>#REF!</v>
      </c>
      <c r="J22" s="71" t="e">
        <f t="shared" si="12"/>
        <v>#REF!</v>
      </c>
      <c r="K22" s="67" t="e">
        <f t="shared" si="1"/>
        <v>#REF!</v>
      </c>
      <c r="L22" s="64" t="e">
        <f t="shared" si="13"/>
        <v>#REF!</v>
      </c>
      <c r="M22" s="64" t="e">
        <f t="shared" si="14"/>
        <v>#REF!</v>
      </c>
      <c r="N22" s="70" t="e">
        <f t="shared" si="4"/>
        <v>#REF!</v>
      </c>
      <c r="O22" s="64" t="e">
        <f t="shared" si="5"/>
        <v>#REF!</v>
      </c>
      <c r="P22" s="69" t="e">
        <f t="shared" si="6"/>
        <v>#REF!</v>
      </c>
      <c r="Q22" s="70" t="e">
        <f t="shared" si="15"/>
        <v>#REF!</v>
      </c>
      <c r="R22" s="69" t="e">
        <f t="shared" si="16"/>
        <v>#REF!</v>
      </c>
    </row>
    <row r="23" spans="1:25" hidden="1" x14ac:dyDescent="0.35">
      <c r="A23" s="75" t="s">
        <v>58</v>
      </c>
      <c r="B23" s="74" t="s">
        <v>70</v>
      </c>
      <c r="C23" s="39"/>
      <c r="D23" s="72" t="e">
        <f>#REF!</f>
        <v>#REF!</v>
      </c>
      <c r="E23" s="72" t="e">
        <f>#REF!</f>
        <v>#REF!</v>
      </c>
      <c r="F23" s="72" t="e">
        <f t="shared" si="11"/>
        <v>#REF!</v>
      </c>
      <c r="G23" s="67" t="e">
        <f t="shared" si="0"/>
        <v>#REF!</v>
      </c>
      <c r="H23" s="73" t="e">
        <f>#REF!</f>
        <v>#REF!</v>
      </c>
      <c r="I23" s="72" t="e">
        <f>#REF!</f>
        <v>#REF!</v>
      </c>
      <c r="J23" s="71" t="e">
        <f t="shared" si="12"/>
        <v>#REF!</v>
      </c>
      <c r="K23" s="67" t="e">
        <f t="shared" si="1"/>
        <v>#REF!</v>
      </c>
      <c r="L23" s="64" t="e">
        <f t="shared" si="13"/>
        <v>#REF!</v>
      </c>
      <c r="M23" s="64" t="e">
        <f t="shared" si="14"/>
        <v>#REF!</v>
      </c>
      <c r="N23" s="70" t="e">
        <f t="shared" si="4"/>
        <v>#REF!</v>
      </c>
      <c r="O23" s="64" t="e">
        <f t="shared" si="5"/>
        <v>#REF!</v>
      </c>
      <c r="P23" s="69" t="e">
        <f t="shared" si="6"/>
        <v>#REF!</v>
      </c>
      <c r="Q23" s="70" t="e">
        <f t="shared" si="15"/>
        <v>#REF!</v>
      </c>
      <c r="R23" s="69" t="e">
        <f t="shared" si="16"/>
        <v>#REF!</v>
      </c>
    </row>
    <row r="24" spans="1:25" hidden="1" x14ac:dyDescent="0.35">
      <c r="A24" s="75" t="s">
        <v>58</v>
      </c>
      <c r="B24" s="74" t="s">
        <v>69</v>
      </c>
      <c r="C24" s="39"/>
      <c r="D24" s="72" t="e">
        <f>#REF!</f>
        <v>#REF!</v>
      </c>
      <c r="E24" s="72" t="e">
        <f>#REF!</f>
        <v>#REF!</v>
      </c>
      <c r="F24" s="72" t="e">
        <f t="shared" si="11"/>
        <v>#REF!</v>
      </c>
      <c r="G24" s="67" t="e">
        <f t="shared" si="0"/>
        <v>#REF!</v>
      </c>
      <c r="H24" s="73" t="e">
        <f>#REF!</f>
        <v>#REF!</v>
      </c>
      <c r="I24" s="72" t="e">
        <f>#REF!</f>
        <v>#REF!</v>
      </c>
      <c r="J24" s="71" t="e">
        <f t="shared" si="12"/>
        <v>#REF!</v>
      </c>
      <c r="K24" s="67" t="e">
        <f t="shared" si="1"/>
        <v>#REF!</v>
      </c>
      <c r="L24" s="64" t="e">
        <f t="shared" si="13"/>
        <v>#REF!</v>
      </c>
      <c r="M24" s="64" t="e">
        <f t="shared" si="14"/>
        <v>#REF!</v>
      </c>
      <c r="N24" s="70" t="e">
        <f t="shared" si="4"/>
        <v>#REF!</v>
      </c>
      <c r="O24" s="64" t="e">
        <f t="shared" si="5"/>
        <v>#REF!</v>
      </c>
      <c r="P24" s="69" t="e">
        <f t="shared" si="6"/>
        <v>#REF!</v>
      </c>
      <c r="Q24" s="70" t="e">
        <f t="shared" si="15"/>
        <v>#REF!</v>
      </c>
      <c r="R24" s="69" t="e">
        <f t="shared" si="16"/>
        <v>#REF!</v>
      </c>
    </row>
    <row r="25" spans="1:25" hidden="1" x14ac:dyDescent="0.35">
      <c r="A25" s="75" t="s">
        <v>58</v>
      </c>
      <c r="B25" s="74" t="s">
        <v>68</v>
      </c>
      <c r="C25" s="39"/>
      <c r="D25" s="72" t="e">
        <f>#REF!</f>
        <v>#REF!</v>
      </c>
      <c r="E25" s="72" t="e">
        <f>#REF!</f>
        <v>#REF!</v>
      </c>
      <c r="F25" s="72" t="e">
        <f t="shared" si="11"/>
        <v>#REF!</v>
      </c>
      <c r="G25" s="67" t="e">
        <f t="shared" si="0"/>
        <v>#REF!</v>
      </c>
      <c r="H25" s="73" t="e">
        <f>#REF!</f>
        <v>#REF!</v>
      </c>
      <c r="I25" s="72" t="e">
        <f>#REF!</f>
        <v>#REF!</v>
      </c>
      <c r="J25" s="71" t="e">
        <f t="shared" si="12"/>
        <v>#REF!</v>
      </c>
      <c r="K25" s="67" t="e">
        <f t="shared" si="1"/>
        <v>#REF!</v>
      </c>
      <c r="L25" s="64" t="e">
        <f t="shared" si="13"/>
        <v>#REF!</v>
      </c>
      <c r="M25" s="64" t="e">
        <f t="shared" si="14"/>
        <v>#REF!</v>
      </c>
      <c r="N25" s="70" t="e">
        <f t="shared" si="4"/>
        <v>#REF!</v>
      </c>
      <c r="O25" s="64" t="e">
        <f t="shared" si="5"/>
        <v>#REF!</v>
      </c>
      <c r="P25" s="69" t="e">
        <f t="shared" si="6"/>
        <v>#REF!</v>
      </c>
      <c r="Q25" s="70" t="e">
        <f t="shared" si="15"/>
        <v>#REF!</v>
      </c>
      <c r="R25" s="69" t="e">
        <f t="shared" si="16"/>
        <v>#REF!</v>
      </c>
    </row>
    <row r="26" spans="1:25" ht="15" hidden="1" thickBot="1" x14ac:dyDescent="0.4">
      <c r="A26" s="68" t="s">
        <v>58</v>
      </c>
      <c r="B26" s="50" t="s">
        <v>24</v>
      </c>
      <c r="C26" s="50"/>
      <c r="D26" s="66" t="e">
        <f>SUM(D15:D25)</f>
        <v>#REF!</v>
      </c>
      <c r="E26" s="66" t="e">
        <f>SUM(E15:E25)</f>
        <v>#REF!</v>
      </c>
      <c r="F26" s="66" t="e">
        <f>SUM(F15:F25)</f>
        <v>#REF!</v>
      </c>
      <c r="G26" s="67" t="e">
        <f t="shared" si="0"/>
        <v>#REF!</v>
      </c>
      <c r="H26" s="66" t="e">
        <f>SUM(H15:H25)</f>
        <v>#REF!</v>
      </c>
      <c r="I26" s="66" t="e">
        <f>SUM(I15:I25)</f>
        <v>#REF!</v>
      </c>
      <c r="J26" s="66" t="e">
        <f>SUM(J15:J25)</f>
        <v>#REF!</v>
      </c>
      <c r="K26" s="65" t="e">
        <f t="shared" si="1"/>
        <v>#REF!</v>
      </c>
      <c r="L26" s="64" t="e">
        <f t="shared" si="13"/>
        <v>#REF!</v>
      </c>
      <c r="M26" s="64" t="e">
        <f t="shared" si="14"/>
        <v>#REF!</v>
      </c>
      <c r="N26" s="62" t="e">
        <f t="shared" si="4"/>
        <v>#REF!</v>
      </c>
      <c r="O26" s="63" t="e">
        <f t="shared" si="5"/>
        <v>#REF!</v>
      </c>
      <c r="P26" s="61" t="e">
        <f t="shared" si="6"/>
        <v>#REF!</v>
      </c>
      <c r="Q26" s="62" t="e">
        <f t="shared" si="15"/>
        <v>#REF!</v>
      </c>
      <c r="R26" s="61" t="e">
        <f t="shared" si="16"/>
        <v>#REF!</v>
      </c>
    </row>
    <row r="27" spans="1:25" x14ac:dyDescent="0.35">
      <c r="C27" s="170" t="s">
        <v>147</v>
      </c>
      <c r="D27" s="60">
        <f>D14/F14</f>
        <v>0.48134506736912186</v>
      </c>
      <c r="E27" s="59">
        <f>E14/F14</f>
        <v>0.51865493263087814</v>
      </c>
      <c r="G27" s="170" t="s">
        <v>146</v>
      </c>
      <c r="H27" s="57">
        <f>H14/J14</f>
        <v>0.43398722301198783</v>
      </c>
      <c r="I27" s="56">
        <f>I14/J14</f>
        <v>0.56601277698801222</v>
      </c>
    </row>
    <row r="28" spans="1:25" x14ac:dyDescent="0.35">
      <c r="F28" s="58"/>
      <c r="J28" s="15"/>
    </row>
    <row r="29" spans="1:25" hidden="1" x14ac:dyDescent="0.35">
      <c r="B29" s="55" t="s">
        <v>67</v>
      </c>
    </row>
    <row r="30" spans="1:25" hidden="1" x14ac:dyDescent="0.35"/>
    <row r="31" spans="1:25" hidden="1" x14ac:dyDescent="0.35">
      <c r="B31" s="40" t="s">
        <v>58</v>
      </c>
      <c r="C31" s="42">
        <v>43102</v>
      </c>
      <c r="D31" s="42">
        <v>42737</v>
      </c>
      <c r="E31" s="42">
        <v>42371</v>
      </c>
      <c r="F31" s="42">
        <v>42006</v>
      </c>
      <c r="G31" s="42">
        <v>41641</v>
      </c>
      <c r="H31" s="42">
        <v>41276</v>
      </c>
      <c r="I31" s="42">
        <v>40910</v>
      </c>
      <c r="J31" s="42">
        <v>40545</v>
      </c>
      <c r="K31" s="42" t="s">
        <v>66</v>
      </c>
      <c r="L31" s="42" t="s">
        <v>65</v>
      </c>
      <c r="M31" s="42" t="s">
        <v>56</v>
      </c>
      <c r="N31" s="42" t="s">
        <v>55</v>
      </c>
      <c r="O31" s="40" t="s">
        <v>54</v>
      </c>
      <c r="P31" s="40" t="s">
        <v>53</v>
      </c>
      <c r="Q31" s="40" t="s">
        <v>52</v>
      </c>
      <c r="R31" s="40" t="s">
        <v>64</v>
      </c>
      <c r="S31" s="40" t="s">
        <v>63</v>
      </c>
      <c r="T31" s="40" t="s">
        <v>62</v>
      </c>
      <c r="U31" s="40" t="s">
        <v>51</v>
      </c>
      <c r="V31" s="40" t="s">
        <v>50</v>
      </c>
      <c r="W31" s="41" t="s">
        <v>49</v>
      </c>
      <c r="X31" s="40" t="s">
        <v>48</v>
      </c>
      <c r="Y31" s="40" t="s">
        <v>47</v>
      </c>
    </row>
    <row r="32" spans="1:25" hidden="1" x14ac:dyDescent="0.35">
      <c r="B32" s="39" t="s">
        <v>18</v>
      </c>
      <c r="C32" s="38">
        <v>383270</v>
      </c>
      <c r="D32" s="38">
        <v>385690</v>
      </c>
      <c r="E32" s="38">
        <v>382061</v>
      </c>
      <c r="F32" s="38">
        <v>374410</v>
      </c>
      <c r="G32" s="38">
        <v>369460</v>
      </c>
      <c r="H32" s="38">
        <v>371785</v>
      </c>
      <c r="I32" s="38">
        <v>373164</v>
      </c>
      <c r="J32" s="38">
        <v>380484</v>
      </c>
      <c r="K32" s="37">
        <f t="shared" ref="K32:Q36" si="17">C32/D32-1</f>
        <v>-6.2744691332417002E-3</v>
      </c>
      <c r="L32" s="37">
        <f t="shared" si="17"/>
        <v>9.498483226500376E-3</v>
      </c>
      <c r="M32" s="37">
        <f t="shared" si="17"/>
        <v>2.0434817446115305E-2</v>
      </c>
      <c r="N32" s="37">
        <f t="shared" si="17"/>
        <v>1.3397932117144018E-2</v>
      </c>
      <c r="O32" s="37">
        <f t="shared" si="17"/>
        <v>-6.2536143201044059E-3</v>
      </c>
      <c r="P32" s="37">
        <f t="shared" si="17"/>
        <v>-3.6954261397134092E-3</v>
      </c>
      <c r="Q32" s="37">
        <f t="shared" si="17"/>
        <v>-1.9238653925000793E-2</v>
      </c>
      <c r="R32" s="36">
        <f>C32/$C$36</f>
        <v>0.20662146120247685</v>
      </c>
      <c r="S32" s="36">
        <f>D32/$D$36</f>
        <v>0.20885634513038562</v>
      </c>
      <c r="T32" s="36">
        <f>E32/$E$36</f>
        <v>0.20993712233149053</v>
      </c>
      <c r="U32" s="36">
        <f>F32/$F$36</f>
        <v>0.21141903330325512</v>
      </c>
      <c r="V32" s="36">
        <f>G32/$G$36</f>
        <v>0.21312999856936504</v>
      </c>
      <c r="W32" s="36">
        <f>H32/$H$36</f>
        <v>0.21410673634150654</v>
      </c>
      <c r="X32" s="36">
        <f>I32/$I$36</f>
        <v>0.21405904744859677</v>
      </c>
      <c r="Y32" s="35">
        <f>(D32/$D$36)*K32*100</f>
        <v>-0.13104626908022801</v>
      </c>
    </row>
    <row r="33" spans="1:25" hidden="1" x14ac:dyDescent="0.35">
      <c r="B33" s="39" t="s">
        <v>61</v>
      </c>
      <c r="C33" s="38">
        <v>503884</v>
      </c>
      <c r="D33" s="38">
        <v>506505</v>
      </c>
      <c r="E33" s="38">
        <v>497576</v>
      </c>
      <c r="F33" s="38">
        <v>471845</v>
      </c>
      <c r="G33" s="38">
        <v>453264</v>
      </c>
      <c r="H33" s="38">
        <v>457127</v>
      </c>
      <c r="I33" s="38">
        <v>465720</v>
      </c>
      <c r="J33" s="38">
        <v>477322</v>
      </c>
      <c r="K33" s="37">
        <f t="shared" si="17"/>
        <v>-5.1746774464220824E-3</v>
      </c>
      <c r="L33" s="37">
        <f t="shared" si="17"/>
        <v>1.7944997347138836E-2</v>
      </c>
      <c r="M33" s="37">
        <f t="shared" si="17"/>
        <v>5.4532738505229439E-2</v>
      </c>
      <c r="N33" s="37">
        <f t="shared" si="17"/>
        <v>4.0993769635355948E-2</v>
      </c>
      <c r="O33" s="37">
        <f t="shared" si="17"/>
        <v>-8.4506056303828014E-3</v>
      </c>
      <c r="P33" s="37">
        <f t="shared" si="17"/>
        <v>-1.8451000601219625E-2</v>
      </c>
      <c r="Q33" s="37">
        <f t="shared" si="17"/>
        <v>-2.43064430300719E-2</v>
      </c>
      <c r="R33" s="36">
        <f>C33/$C$36</f>
        <v>0.27164465874331112</v>
      </c>
      <c r="S33" s="36">
        <f>D33/$D$36</f>
        <v>0.27427929967140963</v>
      </c>
      <c r="T33" s="36">
        <f>E33/$E$36</f>
        <v>0.27341098301374317</v>
      </c>
      <c r="U33" s="36">
        <f>F33/$F$36</f>
        <v>0.26643789901171017</v>
      </c>
      <c r="V33" s="36">
        <f>G33/$G$36</f>
        <v>0.26147392321643659</v>
      </c>
      <c r="W33" s="36">
        <f>H33/$H$36</f>
        <v>0.26325421967961016</v>
      </c>
      <c r="X33" s="36">
        <f>I33/$I$36</f>
        <v>0.26715218932630291</v>
      </c>
      <c r="Y33" s="35">
        <f>(D33/$D$36)*K33*100</f>
        <v>-0.1419306906030087</v>
      </c>
    </row>
    <row r="34" spans="1:25" hidden="1" x14ac:dyDescent="0.35">
      <c r="B34" s="39" t="s">
        <v>60</v>
      </c>
      <c r="C34" s="38">
        <v>499323</v>
      </c>
      <c r="D34" s="38">
        <v>495704</v>
      </c>
      <c r="E34" s="38">
        <v>489796</v>
      </c>
      <c r="F34" s="38">
        <v>481782</v>
      </c>
      <c r="G34" s="54">
        <v>475216</v>
      </c>
      <c r="H34" s="38">
        <v>477408</v>
      </c>
      <c r="I34" s="38">
        <v>480021</v>
      </c>
      <c r="J34" s="38">
        <v>485826</v>
      </c>
      <c r="K34" s="37">
        <f t="shared" si="17"/>
        <v>7.3007278537191578E-3</v>
      </c>
      <c r="L34" s="37">
        <f t="shared" si="17"/>
        <v>1.206216465630594E-2</v>
      </c>
      <c r="M34" s="37">
        <f t="shared" si="17"/>
        <v>1.6634079313880612E-2</v>
      </c>
      <c r="N34" s="37">
        <f t="shared" si="17"/>
        <v>1.3816874852698557E-2</v>
      </c>
      <c r="O34" s="37">
        <f t="shared" si="17"/>
        <v>-4.5914605536564457E-3</v>
      </c>
      <c r="P34" s="37">
        <f t="shared" si="17"/>
        <v>-5.4435118463567189E-3</v>
      </c>
      <c r="Q34" s="37">
        <f t="shared" si="17"/>
        <v>-1.194872238208744E-2</v>
      </c>
      <c r="R34" s="36">
        <f>C34/$C$36</f>
        <v>0.26918581645316447</v>
      </c>
      <c r="S34" s="36">
        <f>D34/$D$36</f>
        <v>0.26843041226506437</v>
      </c>
      <c r="T34" s="36">
        <f>E34/$E$36</f>
        <v>0.26913598291758317</v>
      </c>
      <c r="U34" s="36">
        <f>F34/$F$36</f>
        <v>0.27204904971263816</v>
      </c>
      <c r="V34" s="36">
        <f>G34/$G$36</f>
        <v>0.27413735018713631</v>
      </c>
      <c r="W34" s="36">
        <f>H34/$H$36</f>
        <v>0.27493381600474992</v>
      </c>
      <c r="X34" s="36">
        <f>I34/$I$36</f>
        <v>0.2753557095950383</v>
      </c>
      <c r="Y34" s="35">
        <f>(D34/$D$36)*K34*100</f>
        <v>0.19597373876088722</v>
      </c>
    </row>
    <row r="35" spans="1:25" hidden="1" x14ac:dyDescent="0.35">
      <c r="B35" s="39" t="s">
        <v>59</v>
      </c>
      <c r="C35" s="38">
        <v>468461</v>
      </c>
      <c r="D35" s="38">
        <v>458777</v>
      </c>
      <c r="E35" s="38">
        <v>450450</v>
      </c>
      <c r="F35" s="38">
        <v>442901</v>
      </c>
      <c r="G35" s="54">
        <v>435556</v>
      </c>
      <c r="H35" s="38">
        <v>430127</v>
      </c>
      <c r="I35" s="38">
        <v>424371</v>
      </c>
      <c r="J35" s="38">
        <v>417736</v>
      </c>
      <c r="K35" s="37">
        <f t="shared" si="17"/>
        <v>2.1108294443705766E-2</v>
      </c>
      <c r="L35" s="37">
        <f t="shared" si="17"/>
        <v>1.8485958485958465E-2</v>
      </c>
      <c r="M35" s="37">
        <f t="shared" si="17"/>
        <v>1.7044441082770145E-2</v>
      </c>
      <c r="N35" s="37">
        <f t="shared" si="17"/>
        <v>1.6863503200506891E-2</v>
      </c>
      <c r="O35" s="37">
        <f t="shared" si="17"/>
        <v>1.2621853545580652E-2</v>
      </c>
      <c r="P35" s="37">
        <f t="shared" si="17"/>
        <v>1.3563603545011294E-2</v>
      </c>
      <c r="Q35" s="37">
        <f t="shared" si="17"/>
        <v>1.5883237259896266E-2</v>
      </c>
      <c r="R35" s="36">
        <f>C35/$C$36</f>
        <v>0.25254806360104759</v>
      </c>
      <c r="S35" s="36">
        <f>D35/$D$36</f>
        <v>0.24843394293314042</v>
      </c>
      <c r="T35" s="36">
        <f>E35/$E$36</f>
        <v>0.2475159117371831</v>
      </c>
      <c r="U35" s="36">
        <f>F35/$F$36</f>
        <v>0.25009401797239655</v>
      </c>
      <c r="V35" s="36">
        <f>G35/$G$36</f>
        <v>0.25125872802706206</v>
      </c>
      <c r="W35" s="36">
        <f>H35/$H$36</f>
        <v>0.24770522797413339</v>
      </c>
      <c r="X35" s="36">
        <f>I35/$I$36</f>
        <v>0.24343305363006201</v>
      </c>
      <c r="Y35" s="35">
        <f>(D35/$D$36)*K35*100</f>
        <v>0.52440168172435231</v>
      </c>
    </row>
    <row r="36" spans="1:25" s="51" customFormat="1" ht="11.5" hidden="1" x14ac:dyDescent="0.25">
      <c r="B36" s="50" t="s">
        <v>17</v>
      </c>
      <c r="C36" s="49">
        <f>SUM(C32:C35)</f>
        <v>1854938</v>
      </c>
      <c r="D36" s="49">
        <f>SUM(D32:D35)</f>
        <v>1846676</v>
      </c>
      <c r="E36" s="49">
        <v>1819883</v>
      </c>
      <c r="F36" s="49">
        <v>1770938</v>
      </c>
      <c r="G36" s="49">
        <f>SUM(G32:G35)</f>
        <v>1733496</v>
      </c>
      <c r="H36" s="49">
        <f>SUM(H32:H35)</f>
        <v>1736447</v>
      </c>
      <c r="I36" s="49">
        <f>SUM(I32:I35)</f>
        <v>1743276</v>
      </c>
      <c r="J36" s="49">
        <f>SUM(J32:J35)</f>
        <v>1761368</v>
      </c>
      <c r="K36" s="48">
        <f t="shared" si="17"/>
        <v>4.4739846080199541E-3</v>
      </c>
      <c r="L36" s="48">
        <f t="shared" si="17"/>
        <v>1.4722375009821986E-2</v>
      </c>
      <c r="M36" s="48">
        <f t="shared" si="17"/>
        <v>2.7637895849544236E-2</v>
      </c>
      <c r="N36" s="48">
        <f t="shared" si="17"/>
        <v>2.1599126851172379E-2</v>
      </c>
      <c r="O36" s="48">
        <f t="shared" si="17"/>
        <v>-1.6994472045503972E-3</v>
      </c>
      <c r="P36" s="48">
        <f t="shared" si="17"/>
        <v>-3.9173372432133036E-3</v>
      </c>
      <c r="Q36" s="48">
        <f t="shared" si="17"/>
        <v>-1.027156164980858E-2</v>
      </c>
      <c r="R36" s="47">
        <f>C36/$C$36</f>
        <v>1</v>
      </c>
      <c r="S36" s="47">
        <f>D36/$D$36</f>
        <v>1</v>
      </c>
      <c r="T36" s="47">
        <f>E36/$E$36</f>
        <v>1</v>
      </c>
      <c r="U36" s="47">
        <f>F36/$F$36</f>
        <v>1</v>
      </c>
      <c r="V36" s="47">
        <f>G36/$G$36</f>
        <v>1</v>
      </c>
      <c r="W36" s="47">
        <f>H36/$H$36</f>
        <v>1</v>
      </c>
      <c r="X36" s="47">
        <f>I36/$I$36</f>
        <v>1</v>
      </c>
      <c r="Y36" s="46">
        <f>(D36/$D$36)*K36*100</f>
        <v>0.44739846080199541</v>
      </c>
    </row>
    <row r="37" spans="1:25" hidden="1" x14ac:dyDescent="0.35">
      <c r="G37" s="34"/>
      <c r="U37" s="53"/>
      <c r="V37" s="53"/>
      <c r="W37" s="53"/>
      <c r="X37" s="53"/>
    </row>
    <row r="38" spans="1:25" hidden="1" x14ac:dyDescent="0.35">
      <c r="G38" s="34"/>
      <c r="U38" s="53"/>
      <c r="V38" s="53"/>
      <c r="W38" s="53"/>
      <c r="X38" s="53"/>
    </row>
    <row r="39" spans="1:25" hidden="1" x14ac:dyDescent="0.35">
      <c r="B39" s="40" t="s">
        <v>57</v>
      </c>
      <c r="C39" s="42">
        <f>C31</f>
        <v>43102</v>
      </c>
      <c r="D39" s="42">
        <f>D31</f>
        <v>42737</v>
      </c>
      <c r="E39" s="42">
        <v>42371</v>
      </c>
      <c r="F39" s="42">
        <v>42006</v>
      </c>
      <c r="G39" s="42">
        <f>G31</f>
        <v>41641</v>
      </c>
      <c r="H39" s="42">
        <v>41276</v>
      </c>
      <c r="I39" s="42">
        <v>40910</v>
      </c>
      <c r="J39" s="42">
        <v>40545</v>
      </c>
      <c r="K39" s="42" t="str">
        <f>K31</f>
        <v>evol 2018/2017</v>
      </c>
      <c r="L39" s="42" t="str">
        <f>L31</f>
        <v>evol 2017/2016</v>
      </c>
      <c r="M39" s="42" t="s">
        <v>56</v>
      </c>
      <c r="N39" s="42" t="s">
        <v>55</v>
      </c>
      <c r="O39" s="40" t="s">
        <v>54</v>
      </c>
      <c r="P39" s="40" t="s">
        <v>53</v>
      </c>
      <c r="Q39" s="40" t="s">
        <v>52</v>
      </c>
      <c r="R39" s="40" t="str">
        <f>R31</f>
        <v>% en 2017</v>
      </c>
      <c r="S39" s="40" t="str">
        <f>S31</f>
        <v>% en 2016</v>
      </c>
      <c r="T39" s="40" t="str">
        <f>T31</f>
        <v>% en 2015</v>
      </c>
      <c r="U39" s="52" t="str">
        <f>U31</f>
        <v>% en 2014</v>
      </c>
      <c r="V39" s="52" t="s">
        <v>50</v>
      </c>
      <c r="W39" s="52" t="s">
        <v>49</v>
      </c>
      <c r="X39" s="52" t="s">
        <v>48</v>
      </c>
      <c r="Y39" s="40" t="s">
        <v>47</v>
      </c>
    </row>
    <row r="40" spans="1:25" hidden="1" x14ac:dyDescent="0.35">
      <c r="B40" s="39" t="s">
        <v>18</v>
      </c>
      <c r="C40" s="38">
        <v>131418</v>
      </c>
      <c r="D40" s="38">
        <v>137421</v>
      </c>
      <c r="E40" s="38">
        <v>142721</v>
      </c>
      <c r="F40" s="38">
        <v>149633</v>
      </c>
      <c r="G40" s="38">
        <v>155683</v>
      </c>
      <c r="H40" s="38">
        <v>162351</v>
      </c>
      <c r="I40" s="38">
        <v>169343</v>
      </c>
      <c r="J40" s="38">
        <v>177837</v>
      </c>
      <c r="K40" s="37">
        <f t="shared" ref="K40:Q44" si="18">C40/D40-1</f>
        <v>-4.3683279848058199E-2</v>
      </c>
      <c r="L40" s="37">
        <f t="shared" si="18"/>
        <v>-3.7135390026695414E-2</v>
      </c>
      <c r="M40" s="37">
        <f t="shared" si="18"/>
        <v>-4.6193018919623352E-2</v>
      </c>
      <c r="N40" s="37">
        <f t="shared" si="18"/>
        <v>-3.8861018865258279E-2</v>
      </c>
      <c r="O40" s="37">
        <f t="shared" si="18"/>
        <v>-4.1071505565102751E-2</v>
      </c>
      <c r="P40" s="37">
        <f t="shared" si="18"/>
        <v>-4.1288981534518654E-2</v>
      </c>
      <c r="Q40" s="37">
        <f t="shared" si="18"/>
        <v>-4.7762839004256707E-2</v>
      </c>
      <c r="R40" s="37">
        <f>C40/$C$44</f>
        <v>9.8193457953701477E-2</v>
      </c>
      <c r="S40" s="37">
        <f>D40/$D$44</f>
        <v>9.9353936605390894E-2</v>
      </c>
      <c r="T40" s="36">
        <f>E40/$E$44</f>
        <v>9.9830096968535412E-2</v>
      </c>
      <c r="U40" s="36">
        <f>F40/$F$44</f>
        <v>0.10090477324023729</v>
      </c>
      <c r="V40" s="36">
        <f>G40/$G$44</f>
        <v>0.10181261947285779</v>
      </c>
      <c r="W40" s="36">
        <f>H40/$H$44</f>
        <v>0.10271797619943931</v>
      </c>
      <c r="X40" s="36">
        <f>I40/$I$44</f>
        <v>0.10366239981488748</v>
      </c>
      <c r="Y40" s="35">
        <f>(D40/$D$44)*K40*100</f>
        <v>-0.43401058167395234</v>
      </c>
    </row>
    <row r="41" spans="1:25" hidden="1" x14ac:dyDescent="0.35">
      <c r="B41" s="39" t="s">
        <v>61</v>
      </c>
      <c r="C41" s="38">
        <v>100589</v>
      </c>
      <c r="D41" s="38">
        <v>101229</v>
      </c>
      <c r="E41" s="38">
        <v>102016</v>
      </c>
      <c r="F41" s="38">
        <v>104438</v>
      </c>
      <c r="G41" s="38">
        <v>106769</v>
      </c>
      <c r="H41" s="38">
        <v>110419</v>
      </c>
      <c r="I41" s="38">
        <v>115136</v>
      </c>
      <c r="J41" s="38">
        <v>120592</v>
      </c>
      <c r="K41" s="37">
        <f t="shared" si="18"/>
        <v>-6.3222989459542633E-3</v>
      </c>
      <c r="L41" s="37">
        <f t="shared" si="18"/>
        <v>-7.7144761606022794E-3</v>
      </c>
      <c r="M41" s="37">
        <f t="shared" si="18"/>
        <v>-2.3190792623374645E-2</v>
      </c>
      <c r="N41" s="37">
        <f t="shared" si="18"/>
        <v>-2.1832179752549918E-2</v>
      </c>
      <c r="O41" s="37">
        <f t="shared" si="18"/>
        <v>-3.3055905233700722E-2</v>
      </c>
      <c r="P41" s="37">
        <f t="shared" si="18"/>
        <v>-4.0968941078376897E-2</v>
      </c>
      <c r="Q41" s="37">
        <f t="shared" si="18"/>
        <v>-4.5243465569855368E-2</v>
      </c>
      <c r="R41" s="37">
        <f>C41/$C$44</f>
        <v>7.5158515135711076E-2</v>
      </c>
      <c r="S41" s="37">
        <f>D41/$D$44</f>
        <v>7.3187501536352631E-2</v>
      </c>
      <c r="T41" s="36">
        <f>E41/$E$44</f>
        <v>7.1357874260565085E-2</v>
      </c>
      <c r="U41" s="36">
        <f>F41/$F$44</f>
        <v>7.0427597573155004E-2</v>
      </c>
      <c r="V41" s="36">
        <f>G41/$G$44</f>
        <v>6.9824139877170621E-2</v>
      </c>
      <c r="W41" s="36">
        <f>H41/$H$44</f>
        <v>6.9861080091689537E-2</v>
      </c>
      <c r="X41" s="36">
        <f>I41/$I$44</f>
        <v>7.0479878501543525E-2</v>
      </c>
      <c r="Y41" s="35">
        <f>(D41/$D$44)*K41*100</f>
        <v>-4.6271326382030825E-2</v>
      </c>
    </row>
    <row r="42" spans="1:25" hidden="1" x14ac:dyDescent="0.35">
      <c r="B42" s="39" t="s">
        <v>60</v>
      </c>
      <c r="C42" s="38">
        <v>276482</v>
      </c>
      <c r="D42" s="38">
        <v>287352</v>
      </c>
      <c r="E42" s="38">
        <v>299221</v>
      </c>
      <c r="F42" s="38">
        <v>311418</v>
      </c>
      <c r="G42" s="38">
        <v>322627</v>
      </c>
      <c r="H42" s="38">
        <v>334466</v>
      </c>
      <c r="I42" s="38">
        <v>346718</v>
      </c>
      <c r="J42" s="38">
        <v>359882</v>
      </c>
      <c r="K42" s="37">
        <f t="shared" si="18"/>
        <v>-3.7828168935660766E-2</v>
      </c>
      <c r="L42" s="37">
        <f t="shared" si="18"/>
        <v>-3.9666333579528201E-2</v>
      </c>
      <c r="M42" s="37">
        <f t="shared" si="18"/>
        <v>-3.9166008387440665E-2</v>
      </c>
      <c r="N42" s="37">
        <f t="shared" si="18"/>
        <v>-3.4742907444200277E-2</v>
      </c>
      <c r="O42" s="37">
        <f t="shared" si="18"/>
        <v>-3.5396721938851794E-2</v>
      </c>
      <c r="P42" s="37">
        <f t="shared" si="18"/>
        <v>-3.5337075086958269E-2</v>
      </c>
      <c r="Q42" s="37">
        <f t="shared" si="18"/>
        <v>-3.657865633735502E-2</v>
      </c>
      <c r="R42" s="37">
        <f>C42/$C$44</f>
        <v>0.20658299199466809</v>
      </c>
      <c r="S42" s="37">
        <f>D42/$D$44</f>
        <v>0.20775247153951934</v>
      </c>
      <c r="T42" s="36">
        <f>E42/$E$44</f>
        <v>0.20929829138684661</v>
      </c>
      <c r="U42" s="36">
        <f>F42/$F$44</f>
        <v>0.21000422816443043</v>
      </c>
      <c r="V42" s="36">
        <f>G42/$G$44</f>
        <v>0.21098963909142096</v>
      </c>
      <c r="W42" s="36">
        <f>H42/$H$44</f>
        <v>0.21161354489668477</v>
      </c>
      <c r="X42" s="36">
        <f>I42/$I$44</f>
        <v>0.21224154490600827</v>
      </c>
      <c r="Y42" s="35">
        <f>(D42/$D$44)*K42*100</f>
        <v>-0.78588955901979918</v>
      </c>
    </row>
    <row r="43" spans="1:25" hidden="1" x14ac:dyDescent="0.35">
      <c r="B43" s="39" t="s">
        <v>59</v>
      </c>
      <c r="C43" s="38">
        <v>829869</v>
      </c>
      <c r="D43" s="38">
        <v>857144</v>
      </c>
      <c r="E43" s="38">
        <v>885681</v>
      </c>
      <c r="F43" s="38">
        <v>917424</v>
      </c>
      <c r="G43" s="38">
        <v>944034</v>
      </c>
      <c r="H43" s="38">
        <v>973315</v>
      </c>
      <c r="I43" s="38">
        <v>1002404</v>
      </c>
      <c r="J43" s="38">
        <v>1028006</v>
      </c>
      <c r="K43" s="37">
        <f t="shared" si="18"/>
        <v>-3.1820790905612073E-2</v>
      </c>
      <c r="L43" s="37">
        <f t="shared" si="18"/>
        <v>-3.222040441197227E-2</v>
      </c>
      <c r="M43" s="37">
        <f t="shared" si="18"/>
        <v>-3.4600141265107465E-2</v>
      </c>
      <c r="N43" s="37">
        <f t="shared" si="18"/>
        <v>-2.818754409269153E-2</v>
      </c>
      <c r="O43" s="37">
        <f t="shared" si="18"/>
        <v>-3.0083785824733034E-2</v>
      </c>
      <c r="P43" s="37">
        <f t="shared" si="18"/>
        <v>-2.9019237752443083E-2</v>
      </c>
      <c r="Q43" s="37">
        <f t="shared" si="18"/>
        <v>-2.4904523903557019E-2</v>
      </c>
      <c r="R43" s="37">
        <f>C43/$C$44</f>
        <v>0.62006503491591936</v>
      </c>
      <c r="S43" s="37">
        <f>D43/$D$44</f>
        <v>0.61970609031873714</v>
      </c>
      <c r="T43" s="36">
        <f>E43/$E$44</f>
        <v>0.61951373738405291</v>
      </c>
      <c r="U43" s="36">
        <f>F43/$F$44</f>
        <v>0.61866340102217732</v>
      </c>
      <c r="V43" s="36">
        <f>G43/$G$44</f>
        <v>0.61737360155855059</v>
      </c>
      <c r="W43" s="36">
        <f>H43/$H$44</f>
        <v>0.61580739881218638</v>
      </c>
      <c r="X43" s="36">
        <f>I43/$I$44</f>
        <v>0.61361617677756075</v>
      </c>
      <c r="Y43" s="35">
        <f>(D43/$D$44)*K43*100</f>
        <v>-1.9719537922966885</v>
      </c>
    </row>
    <row r="44" spans="1:25" s="45" customFormat="1" ht="13" hidden="1" x14ac:dyDescent="0.3">
      <c r="A44" s="51"/>
      <c r="B44" s="50" t="s">
        <v>17</v>
      </c>
      <c r="C44" s="49">
        <f>SUM(C40:C43)</f>
        <v>1338358</v>
      </c>
      <c r="D44" s="49">
        <f>SUM(D40:D43)</f>
        <v>1383146</v>
      </c>
      <c r="E44" s="49">
        <v>1429639</v>
      </c>
      <c r="F44" s="49">
        <v>1482913</v>
      </c>
      <c r="G44" s="49">
        <f>SUM(G40:G43)</f>
        <v>1529113</v>
      </c>
      <c r="H44" s="49">
        <f>SUM(H40:H43)</f>
        <v>1580551</v>
      </c>
      <c r="I44" s="49">
        <f>SUM(I40:I43)</f>
        <v>1633601</v>
      </c>
      <c r="J44" s="49">
        <f>SUM(J40:J43)</f>
        <v>1686317</v>
      </c>
      <c r="K44" s="48">
        <f t="shared" si="18"/>
        <v>-3.2381252593724708E-2</v>
      </c>
      <c r="L44" s="48">
        <f t="shared" si="18"/>
        <v>-3.2520797208246299E-2</v>
      </c>
      <c r="M44" s="48">
        <f t="shared" si="18"/>
        <v>-3.5925236342253419E-2</v>
      </c>
      <c r="N44" s="48">
        <f t="shared" si="18"/>
        <v>-3.0213594417155543E-2</v>
      </c>
      <c r="O44" s="48">
        <f t="shared" si="18"/>
        <v>-3.2544346876500652E-2</v>
      </c>
      <c r="P44" s="48">
        <f t="shared" si="18"/>
        <v>-3.2474270032890495E-2</v>
      </c>
      <c r="Q44" s="48">
        <f t="shared" si="18"/>
        <v>-3.126102624832694E-2</v>
      </c>
      <c r="R44" s="48">
        <f>C44/$C$44</f>
        <v>1</v>
      </c>
      <c r="S44" s="48">
        <f>D44/$D$44</f>
        <v>1</v>
      </c>
      <c r="T44" s="47">
        <f>E44/$E$44</f>
        <v>1</v>
      </c>
      <c r="U44" s="47">
        <f>F44/$F$44</f>
        <v>1</v>
      </c>
      <c r="V44" s="47">
        <f>G44/$G$44</f>
        <v>1</v>
      </c>
      <c r="W44" s="47">
        <f>H44/$H$44</f>
        <v>1</v>
      </c>
      <c r="X44" s="47">
        <f>I44/$I$44</f>
        <v>1</v>
      </c>
      <c r="Y44" s="46">
        <f>(D44/$D$44)*K44*100</f>
        <v>-3.2381252593724708</v>
      </c>
    </row>
    <row r="45" spans="1:25" hidden="1" x14ac:dyDescent="0.35"/>
    <row r="46" spans="1:25" hidden="1" x14ac:dyDescent="0.35">
      <c r="H46" s="18"/>
      <c r="I46" s="18"/>
      <c r="J46" s="44"/>
      <c r="K46" s="44"/>
      <c r="L46" s="44"/>
      <c r="O46" s="44"/>
    </row>
    <row r="47" spans="1:25" hidden="1" x14ac:dyDescent="0.35">
      <c r="H47" s="18"/>
      <c r="I47" s="18"/>
      <c r="J47" s="43"/>
      <c r="K47" s="43"/>
      <c r="L47" s="43"/>
    </row>
    <row r="48" spans="1:25" hidden="1" x14ac:dyDescent="0.35">
      <c r="B48" s="40" t="s">
        <v>58</v>
      </c>
      <c r="C48" s="42">
        <f>C31</f>
        <v>43102</v>
      </c>
      <c r="D48" s="42">
        <f>D31</f>
        <v>42737</v>
      </c>
      <c r="E48" s="42">
        <v>42371</v>
      </c>
      <c r="F48" s="42">
        <v>42006</v>
      </c>
      <c r="G48" s="42">
        <v>41641</v>
      </c>
      <c r="H48" s="42">
        <v>41276</v>
      </c>
      <c r="I48" s="42">
        <v>40910</v>
      </c>
      <c r="J48" s="42">
        <v>40545</v>
      </c>
      <c r="K48" s="42" t="str">
        <f>K39</f>
        <v>evol 2018/2017</v>
      </c>
      <c r="L48" s="42" t="str">
        <f>L39</f>
        <v>evol 2017/2016</v>
      </c>
      <c r="M48" s="42" t="s">
        <v>56</v>
      </c>
      <c r="N48" s="42" t="s">
        <v>55</v>
      </c>
      <c r="O48" s="40" t="s">
        <v>54</v>
      </c>
      <c r="P48" s="40" t="s">
        <v>53</v>
      </c>
      <c r="Q48" s="40" t="s">
        <v>52</v>
      </c>
      <c r="R48" s="40" t="str">
        <f>R39</f>
        <v>% en 2017</v>
      </c>
      <c r="S48" s="40" t="str">
        <f>S39</f>
        <v>% en 2016</v>
      </c>
      <c r="T48" s="40" t="str">
        <f>T39</f>
        <v>% en 2015</v>
      </c>
      <c r="U48" s="40" t="s">
        <v>51</v>
      </c>
      <c r="V48" s="40" t="s">
        <v>50</v>
      </c>
      <c r="W48" s="41" t="s">
        <v>49</v>
      </c>
      <c r="X48" s="40" t="s">
        <v>48</v>
      </c>
      <c r="Y48" s="40" t="s">
        <v>47</v>
      </c>
    </row>
    <row r="49" spans="2:25" hidden="1" x14ac:dyDescent="0.35">
      <c r="B49" s="39" t="s">
        <v>46</v>
      </c>
      <c r="C49" s="38">
        <v>807660</v>
      </c>
      <c r="D49" s="38">
        <v>805341</v>
      </c>
      <c r="E49" s="38">
        <v>794716</v>
      </c>
      <c r="F49" s="38">
        <v>776594</v>
      </c>
      <c r="G49" s="38">
        <v>762671</v>
      </c>
      <c r="H49" s="38">
        <v>765152</v>
      </c>
      <c r="I49" s="38">
        <v>769529</v>
      </c>
      <c r="J49" s="38">
        <v>779473</v>
      </c>
      <c r="K49" s="37">
        <f t="shared" ref="K49:Q50" si="19">C49/D49-1</f>
        <v>2.8795255674305409E-3</v>
      </c>
      <c r="L49" s="37">
        <f t="shared" si="19"/>
        <v>1.3369555916830755E-2</v>
      </c>
      <c r="M49" s="37">
        <f t="shared" si="19"/>
        <v>2.333523050654529E-2</v>
      </c>
      <c r="N49" s="37">
        <f t="shared" si="19"/>
        <v>1.8255578093306246E-2</v>
      </c>
      <c r="O49" s="37">
        <f t="shared" si="19"/>
        <v>-3.2424929948559056E-3</v>
      </c>
      <c r="P49" s="37">
        <f t="shared" si="19"/>
        <v>-5.6878948031847676E-3</v>
      </c>
      <c r="Q49" s="37">
        <f t="shared" si="19"/>
        <v>-1.2757337329195484E-2</v>
      </c>
      <c r="R49" s="36">
        <f>C49/C36</f>
        <v>0.4354107792282006</v>
      </c>
      <c r="S49" s="36">
        <f>D49/D36</f>
        <v>0.43610303052619953</v>
      </c>
      <c r="T49" s="36">
        <f>E49/E36</f>
        <v>0.43668521547813788</v>
      </c>
      <c r="U49" s="36">
        <f>F49/F36</f>
        <v>0.43852128081276703</v>
      </c>
      <c r="V49" s="36">
        <f>G49/$G$36</f>
        <v>0.43996121133247496</v>
      </c>
      <c r="W49" s="36">
        <f>H49/$H$36</f>
        <v>0.44064230005292415</v>
      </c>
      <c r="X49" s="36">
        <f>I49/$I$36</f>
        <v>0.44142694558979761</v>
      </c>
      <c r="Y49" s="35">
        <f>(D49/D36)*K49*100</f>
        <v>0.12557698264341333</v>
      </c>
    </row>
    <row r="50" spans="2:25" hidden="1" x14ac:dyDescent="0.35">
      <c r="B50" s="39" t="s">
        <v>45</v>
      </c>
      <c r="C50" s="38">
        <v>1047278</v>
      </c>
      <c r="D50" s="38">
        <v>1041335</v>
      </c>
      <c r="E50" s="38">
        <v>1025167</v>
      </c>
      <c r="F50" s="38">
        <v>994344</v>
      </c>
      <c r="G50" s="38">
        <v>970825</v>
      </c>
      <c r="H50" s="38">
        <v>971295</v>
      </c>
      <c r="I50" s="38">
        <v>973747</v>
      </c>
      <c r="J50" s="38">
        <v>981895</v>
      </c>
      <c r="K50" s="37">
        <f t="shared" si="19"/>
        <v>5.707097139729278E-3</v>
      </c>
      <c r="L50" s="37">
        <f t="shared" si="19"/>
        <v>1.5771089003060013E-2</v>
      </c>
      <c r="M50" s="37">
        <f t="shared" si="19"/>
        <v>3.0998326534881215E-2</v>
      </c>
      <c r="N50" s="37">
        <f t="shared" si="19"/>
        <v>2.4225787345814043E-2</v>
      </c>
      <c r="O50" s="37">
        <f t="shared" si="19"/>
        <v>-4.8389006429561121E-4</v>
      </c>
      <c r="P50" s="37">
        <f t="shared" si="19"/>
        <v>-2.5181078863401041E-3</v>
      </c>
      <c r="Q50" s="37">
        <f t="shared" si="19"/>
        <v>-8.298239628473536E-3</v>
      </c>
      <c r="R50" s="36">
        <f>C50/C36</f>
        <v>0.5645892207717994</v>
      </c>
      <c r="S50" s="36">
        <f>D50/D36</f>
        <v>0.56389696947380052</v>
      </c>
      <c r="T50" s="36">
        <f>E50/E36</f>
        <v>0.56331478452186212</v>
      </c>
      <c r="U50" s="36">
        <f>F50/F36</f>
        <v>0.56147871918723302</v>
      </c>
      <c r="V50" s="36">
        <f>G50/$G$36</f>
        <v>0.5600387886675251</v>
      </c>
      <c r="W50" s="36">
        <f>H50/$H$36</f>
        <v>0.55935769994707585</v>
      </c>
      <c r="X50" s="36">
        <f>I50/$I$36</f>
        <v>0.55857305441020244</v>
      </c>
      <c r="Y50" s="35">
        <f>(D50/$D$36)*K50*100</f>
        <v>0.32182147815859347</v>
      </c>
    </row>
    <row r="51" spans="2:25" hidden="1" x14ac:dyDescent="0.35"/>
    <row r="52" spans="2:25" hidden="1" x14ac:dyDescent="0.35">
      <c r="B52" s="40" t="s">
        <v>57</v>
      </c>
      <c r="C52" s="42">
        <f>C39</f>
        <v>43102</v>
      </c>
      <c r="D52" s="42">
        <f>D39</f>
        <v>42737</v>
      </c>
      <c r="E52" s="42">
        <v>42371</v>
      </c>
      <c r="F52" s="42">
        <v>42006</v>
      </c>
      <c r="G52" s="42">
        <v>41641</v>
      </c>
      <c r="H52" s="42">
        <v>41276</v>
      </c>
      <c r="I52" s="42">
        <v>40910</v>
      </c>
      <c r="J52" s="42">
        <v>40545</v>
      </c>
      <c r="K52" s="42" t="str">
        <f>K48</f>
        <v>evol 2018/2017</v>
      </c>
      <c r="L52" s="42" t="str">
        <f>L48</f>
        <v>evol 2017/2016</v>
      </c>
      <c r="M52" s="42" t="s">
        <v>56</v>
      </c>
      <c r="N52" s="42" t="s">
        <v>55</v>
      </c>
      <c r="O52" s="40" t="s">
        <v>54</v>
      </c>
      <c r="P52" s="40" t="s">
        <v>53</v>
      </c>
      <c r="Q52" s="40" t="s">
        <v>52</v>
      </c>
      <c r="R52" s="40" t="str">
        <f>R48</f>
        <v>% en 2017</v>
      </c>
      <c r="S52" s="40" t="str">
        <f>S48</f>
        <v>% en 2016</v>
      </c>
      <c r="T52" s="40" t="str">
        <f>T48</f>
        <v>% en 2015</v>
      </c>
      <c r="U52" s="40" t="s">
        <v>51</v>
      </c>
      <c r="V52" s="40" t="s">
        <v>50</v>
      </c>
      <c r="W52" s="41" t="s">
        <v>49</v>
      </c>
      <c r="X52" s="40" t="s">
        <v>48</v>
      </c>
      <c r="Y52" s="40" t="s">
        <v>47</v>
      </c>
    </row>
    <row r="53" spans="2:25" hidden="1" x14ac:dyDescent="0.35">
      <c r="B53" s="39" t="s">
        <v>46</v>
      </c>
      <c r="C53" s="38">
        <v>623378</v>
      </c>
      <c r="D53" s="38">
        <v>650813</v>
      </c>
      <c r="E53" s="38">
        <v>678782</v>
      </c>
      <c r="F53" s="38">
        <v>708900</v>
      </c>
      <c r="G53" s="38">
        <v>736031</v>
      </c>
      <c r="H53" s="38">
        <v>765768</v>
      </c>
      <c r="I53" s="38">
        <v>796080</v>
      </c>
      <c r="J53" s="38">
        <v>825824</v>
      </c>
      <c r="K53" s="37">
        <f t="shared" ref="K53:Q54" si="20">C53/D53-1</f>
        <v>-4.21549661730789E-2</v>
      </c>
      <c r="L53" s="37">
        <f t="shared" si="20"/>
        <v>-4.1204687219166147E-2</v>
      </c>
      <c r="M53" s="37">
        <f t="shared" si="20"/>
        <v>-4.2485540978981495E-2</v>
      </c>
      <c r="N53" s="37">
        <f t="shared" si="20"/>
        <v>-3.6861219160606029E-2</v>
      </c>
      <c r="O53" s="37">
        <f t="shared" si="20"/>
        <v>-3.8832910228685402E-2</v>
      </c>
      <c r="P53" s="37">
        <f t="shared" si="20"/>
        <v>-3.8076575218570996E-2</v>
      </c>
      <c r="Q53" s="37">
        <f t="shared" si="20"/>
        <v>-3.6017359631107859E-2</v>
      </c>
      <c r="R53" s="36">
        <f>C53/C44</f>
        <v>0.46577821479753551</v>
      </c>
      <c r="S53" s="36">
        <f>D53/D44</f>
        <v>0.47053094901044429</v>
      </c>
      <c r="T53" s="36">
        <f>E53/E44</f>
        <v>0.47479258749936171</v>
      </c>
      <c r="U53" s="36">
        <f>F53/F44</f>
        <v>0.47804557651055724</v>
      </c>
      <c r="V53" s="36">
        <f t="shared" ref="V53:X54" si="21">G53/$D$44</f>
        <v>0.53214266606706739</v>
      </c>
      <c r="W53" s="36">
        <f t="shared" si="21"/>
        <v>0.5536422040767931</v>
      </c>
      <c r="X53" s="36">
        <f t="shared" si="21"/>
        <v>0.57555746103448224</v>
      </c>
      <c r="Y53" s="35">
        <f>(D53/D44)*K53*100</f>
        <v>-1.9835216238921993</v>
      </c>
    </row>
    <row r="54" spans="2:25" hidden="1" x14ac:dyDescent="0.35">
      <c r="B54" s="39" t="s">
        <v>45</v>
      </c>
      <c r="C54" s="38">
        <v>714980</v>
      </c>
      <c r="D54" s="38">
        <v>732333</v>
      </c>
      <c r="E54" s="38">
        <v>750857</v>
      </c>
      <c r="F54" s="38">
        <v>774013</v>
      </c>
      <c r="G54" s="38">
        <v>793082</v>
      </c>
      <c r="H54" s="38">
        <v>814783</v>
      </c>
      <c r="I54" s="38">
        <v>837521</v>
      </c>
      <c r="J54" s="38">
        <v>860493</v>
      </c>
      <c r="K54" s="37">
        <f t="shared" si="20"/>
        <v>-2.3695504640648402E-2</v>
      </c>
      <c r="L54" s="37">
        <f t="shared" si="20"/>
        <v>-2.4670476535478825E-2</v>
      </c>
      <c r="M54" s="37">
        <f t="shared" si="20"/>
        <v>-2.99168101827747E-2</v>
      </c>
      <c r="N54" s="37">
        <f t="shared" si="20"/>
        <v>-2.4044171977172568E-2</v>
      </c>
      <c r="O54" s="37">
        <f t="shared" si="20"/>
        <v>-2.663408539451606E-2</v>
      </c>
      <c r="P54" s="37">
        <f t="shared" si="20"/>
        <v>-2.7149169990961397E-2</v>
      </c>
      <c r="Q54" s="37">
        <f t="shared" si="20"/>
        <v>-2.6696324083984369E-2</v>
      </c>
      <c r="R54" s="36">
        <f>C54/C44</f>
        <v>0.53422178520246455</v>
      </c>
      <c r="S54" s="36">
        <f>D54/D44</f>
        <v>0.52946905098955566</v>
      </c>
      <c r="T54" s="36">
        <f>E54/E44</f>
        <v>0.52520741250063829</v>
      </c>
      <c r="U54" s="36">
        <f>F54/F44</f>
        <v>0.52195442348944276</v>
      </c>
      <c r="V54" s="36">
        <f t="shared" si="21"/>
        <v>0.57338993858927401</v>
      </c>
      <c r="W54" s="36">
        <f t="shared" si="21"/>
        <v>0.58907953318015593</v>
      </c>
      <c r="X54" s="36">
        <f t="shared" si="21"/>
        <v>0.6055188678563217</v>
      </c>
      <c r="Y54" s="35">
        <f>(D54/D44)*K54*100</f>
        <v>-1.2546036354802721</v>
      </c>
    </row>
    <row r="55" spans="2:25" hidden="1" x14ac:dyDescent="0.35">
      <c r="D55"/>
      <c r="E55"/>
      <c r="F55"/>
    </row>
    <row r="56" spans="2:25" hidden="1" x14ac:dyDescent="0.35">
      <c r="D56"/>
      <c r="E56"/>
      <c r="F56"/>
    </row>
    <row r="57" spans="2:25" hidden="1" x14ac:dyDescent="0.35">
      <c r="D57"/>
      <c r="E57"/>
      <c r="F57"/>
    </row>
    <row r="58" spans="2:25" hidden="1" x14ac:dyDescent="0.35">
      <c r="D58"/>
      <c r="E58"/>
      <c r="F58"/>
    </row>
    <row r="59" spans="2:25" hidden="1" x14ac:dyDescent="0.35">
      <c r="D59"/>
      <c r="E59"/>
      <c r="F59"/>
    </row>
    <row r="60" spans="2:25" hidden="1" x14ac:dyDescent="0.35">
      <c r="D60"/>
      <c r="E60"/>
      <c r="F60"/>
    </row>
    <row r="61" spans="2:25" hidden="1" x14ac:dyDescent="0.35">
      <c r="D61"/>
      <c r="E61"/>
      <c r="F61"/>
    </row>
    <row r="62" spans="2:25" hidden="1" x14ac:dyDescent="0.35">
      <c r="D62"/>
      <c r="E62"/>
      <c r="F62"/>
    </row>
    <row r="63" spans="2:25" x14ac:dyDescent="0.35">
      <c r="D63"/>
      <c r="E63"/>
      <c r="F63"/>
    </row>
    <row r="64" spans="2:25" x14ac:dyDescent="0.35">
      <c r="D64"/>
      <c r="E64"/>
      <c r="F64"/>
    </row>
    <row r="65" spans="4:6" x14ac:dyDescent="0.35">
      <c r="D65"/>
      <c r="E65"/>
      <c r="F65"/>
    </row>
    <row r="66" spans="4:6" x14ac:dyDescent="0.35">
      <c r="D66"/>
      <c r="E66"/>
      <c r="F66"/>
    </row>
  </sheetData>
  <mergeCells count="8">
    <mergeCell ref="Q1:R1"/>
    <mergeCell ref="N1:P1"/>
    <mergeCell ref="A1:A2"/>
    <mergeCell ref="B1:B2"/>
    <mergeCell ref="C1:C2"/>
    <mergeCell ref="L1:M1"/>
    <mergeCell ref="H1:K1"/>
    <mergeCell ref="D1:G1"/>
  </mergeCells>
  <conditionalFormatting sqref="M15:M25">
    <cfRule type="top10" dxfId="3" priority="5" rank="1"/>
  </conditionalFormatting>
  <conditionalFormatting sqref="L3:L13">
    <cfRule type="top10" dxfId="2" priority="4" rank="1"/>
  </conditionalFormatting>
  <conditionalFormatting sqref="L15:L25">
    <cfRule type="top10" dxfId="1" priority="3" rank="1"/>
  </conditionalFormatting>
  <conditionalFormatting sqref="M3:M13">
    <cfRule type="top10" dxfId="0" priority="2" rank="1"/>
  </conditionalFormatting>
  <conditionalFormatting sqref="P3:P13">
    <cfRule type="iconSet" priority="1">
      <iconSet iconSet="3Arrows">
        <cfvo type="percent" val="0"/>
        <cfvo type="percent" val="33"/>
        <cfvo type="percent" val="67"/>
      </iconSet>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DD58F-B4A1-476B-8C07-A46C08A7EF37}">
  <sheetPr>
    <tabColor theme="9" tint="0.79998168889431442"/>
  </sheetPr>
  <dimension ref="A1"/>
  <sheetViews>
    <sheetView showGridLines="0" showRowColHeaders="0" zoomScale="70" zoomScaleNormal="70" workbookViewId="0">
      <selection activeCell="M34" sqref="M34"/>
    </sheetView>
  </sheetViews>
  <sheetFormatPr baseColWidth="10" defaultRowHeight="14.5" x14ac:dyDescent="0.35"/>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Personnes protégés NSA</vt:lpstr>
      <vt:lpstr>Champ et définition</vt:lpstr>
      <vt:lpstr>Tableaux 1&amp;6 grah 4_5&amp;6</vt:lpstr>
      <vt:lpstr>Graphique 3 et tableau 2</vt:lpstr>
      <vt:lpstr>anomalie total effectif RNIAMko</vt:lpstr>
      <vt:lpstr>Graphique 1</vt:lpstr>
      <vt:lpstr>Données Pyramide</vt:lpstr>
      <vt:lpstr>Pyramide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Newten Dumanoir</dc:creator>
  <cp:lastModifiedBy>Claudine Gaillard</cp:lastModifiedBy>
  <dcterms:created xsi:type="dcterms:W3CDTF">2015-06-05T18:19:34Z</dcterms:created>
  <dcterms:modified xsi:type="dcterms:W3CDTF">2025-11-13T10:40:33Z</dcterms:modified>
</cp:coreProperties>
</file>