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1-STATISTIQUES\01_STATS_MISSION_SYNTHESES\12 COMITES DE LECTURE\TB retraites NSA à fin 2024 le flux - 18 juillet\A diffuser\"/>
    </mc:Choice>
  </mc:AlternateContent>
  <xr:revisionPtr revIDLastSave="0" documentId="13_ncr:1_{F5C1392F-C476-4654-BE5E-37F27DB8A893}" xr6:coauthVersionLast="47" xr6:coauthVersionMax="47" xr10:uidLastSave="{00000000-0000-0000-0000-000000000000}"/>
  <bookViews>
    <workbookView xWindow="-110" yWindow="-110" windowWidth="19420" windowHeight="10300" xr2:uid="{829C745F-1346-41E1-854F-C4828726627F}"/>
  </bookViews>
  <sheets>
    <sheet name="Retraites NSA le flux" sheetId="11" r:id="rId1"/>
    <sheet name="NSA_01" sheetId="2" r:id="rId2"/>
    <sheet name="NSA_02" sheetId="3" r:id="rId3"/>
    <sheet name="NSA_04" sheetId="4" r:id="rId4"/>
    <sheet name="NSA_06_ST" sheetId="5" r:id="rId5"/>
    <sheet name="NSA_06_MO" sheetId="6" r:id="rId6"/>
    <sheet name="NSA_09" sheetId="7" r:id="rId7"/>
    <sheet name="NSA_10" sheetId="8" r:id="rId8"/>
    <sheet name="NSA_12" sheetId="9" r:id="rId9"/>
    <sheet name="Feuil1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5" l="1"/>
  <c r="K25" i="5"/>
  <c r="C25" i="5"/>
  <c r="D25" i="5"/>
  <c r="E25" i="5"/>
  <c r="F25" i="5"/>
  <c r="G25" i="5"/>
  <c r="C26" i="5"/>
  <c r="D26" i="5"/>
  <c r="E26" i="5"/>
  <c r="F26" i="5"/>
  <c r="G26" i="5"/>
  <c r="C16" i="2"/>
  <c r="D16" i="2"/>
  <c r="E16" i="2"/>
  <c r="F16" i="2"/>
  <c r="G16" i="2"/>
  <c r="F15" i="6"/>
  <c r="L15" i="6"/>
  <c r="E15" i="6"/>
  <c r="K15" i="6"/>
  <c r="F14" i="6"/>
  <c r="L14" i="6"/>
  <c r="E14" i="6"/>
  <c r="K14" i="6"/>
  <c r="F13" i="6"/>
  <c r="L13" i="6"/>
  <c r="E13" i="6"/>
  <c r="K13" i="6"/>
  <c r="F12" i="6"/>
  <c r="L12" i="6"/>
  <c r="E12" i="6"/>
  <c r="K12" i="6"/>
  <c r="F11" i="6"/>
  <c r="L11" i="6"/>
  <c r="E11" i="6"/>
  <c r="K11" i="6"/>
  <c r="F10" i="6"/>
  <c r="L10" i="6"/>
  <c r="E10" i="6"/>
  <c r="K10" i="6"/>
  <c r="F9" i="6"/>
  <c r="L9" i="6"/>
  <c r="E9" i="6"/>
  <c r="K9" i="6"/>
  <c r="F8" i="6"/>
  <c r="L8" i="6"/>
  <c r="E8" i="6"/>
  <c r="K8" i="6"/>
  <c r="I26" i="9"/>
  <c r="I25" i="9"/>
  <c r="H25" i="9"/>
  <c r="J25" i="9"/>
  <c r="I24" i="9"/>
  <c r="I23" i="9"/>
  <c r="I22" i="9"/>
  <c r="I21" i="9"/>
  <c r="I20" i="9"/>
  <c r="H20" i="9"/>
  <c r="J20" i="9"/>
  <c r="I19" i="9"/>
  <c r="I18" i="9"/>
  <c r="I17" i="9"/>
  <c r="H26" i="9"/>
  <c r="H24" i="9"/>
  <c r="H23" i="9"/>
  <c r="H22" i="9"/>
  <c r="H21" i="9"/>
  <c r="H19" i="9"/>
  <c r="H18" i="9"/>
  <c r="H17" i="9"/>
  <c r="I11" i="9"/>
  <c r="I10" i="9"/>
  <c r="I9" i="9"/>
  <c r="I8" i="9"/>
  <c r="H12" i="9"/>
  <c r="H11" i="9"/>
  <c r="J11" i="9"/>
  <c r="H10" i="9"/>
  <c r="H9" i="9"/>
  <c r="J9" i="9"/>
  <c r="H8" i="9"/>
  <c r="I12" i="9"/>
  <c r="P10" i="8"/>
  <c r="P9" i="8"/>
  <c r="P8" i="8"/>
  <c r="M11" i="8"/>
  <c r="M10" i="8"/>
  <c r="M9" i="8"/>
  <c r="M8" i="8"/>
  <c r="L12" i="8"/>
  <c r="L9" i="8"/>
  <c r="L8" i="8"/>
  <c r="AP13" i="7"/>
  <c r="AP12" i="7"/>
  <c r="AP11" i="7"/>
  <c r="AP10" i="7"/>
  <c r="AO10" i="7"/>
  <c r="AO13" i="7"/>
  <c r="AO12" i="7"/>
  <c r="AO11" i="7"/>
  <c r="N21" i="4"/>
  <c r="N20" i="4"/>
  <c r="N19" i="4"/>
  <c r="N18" i="4"/>
  <c r="M21" i="4"/>
  <c r="M20" i="4"/>
  <c r="M19" i="4"/>
  <c r="M18" i="4"/>
  <c r="L21" i="4"/>
  <c r="L20" i="4"/>
  <c r="L19" i="4"/>
  <c r="L18" i="4"/>
  <c r="L24" i="4" s="1"/>
  <c r="T33" i="2"/>
  <c r="T32" i="2"/>
  <c r="T31" i="2"/>
  <c r="S33" i="2"/>
  <c r="S32" i="2"/>
  <c r="S31" i="2"/>
  <c r="T25" i="2"/>
  <c r="R25" i="2" s="1"/>
  <c r="T23" i="2"/>
  <c r="R23" i="2" s="1"/>
  <c r="T21" i="2"/>
  <c r="S25" i="2"/>
  <c r="S23" i="2"/>
  <c r="S21" i="2"/>
  <c r="R21" i="2"/>
  <c r="R16" i="2"/>
  <c r="R15" i="2"/>
  <c r="R14" i="2"/>
  <c r="R8" i="2"/>
  <c r="R7" i="2"/>
  <c r="R6" i="2"/>
  <c r="Q8" i="2"/>
  <c r="Q7" i="2"/>
  <c r="Q6" i="2"/>
  <c r="P11" i="9"/>
  <c r="O11" i="9"/>
  <c r="R11" i="9" s="1"/>
  <c r="F26" i="9"/>
  <c r="F25" i="9"/>
  <c r="F24" i="9"/>
  <c r="F23" i="9"/>
  <c r="F22" i="9"/>
  <c r="F21" i="9"/>
  <c r="F20" i="9"/>
  <c r="F19" i="9"/>
  <c r="F18" i="9"/>
  <c r="F17" i="9"/>
  <c r="F12" i="9"/>
  <c r="F11" i="9"/>
  <c r="F10" i="9"/>
  <c r="F9" i="9"/>
  <c r="F8" i="9"/>
  <c r="F18" i="8"/>
  <c r="F17" i="8"/>
  <c r="F16" i="8"/>
  <c r="F10" i="8"/>
  <c r="F9" i="8"/>
  <c r="F11" i="8"/>
  <c r="F8" i="8"/>
  <c r="AH13" i="7"/>
  <c r="AG13" i="7"/>
  <c r="AI13" i="7" s="1"/>
  <c r="AG10" i="7"/>
  <c r="AI10" i="7" s="1"/>
  <c r="AH10" i="7"/>
  <c r="AG11" i="7"/>
  <c r="AH11" i="7"/>
  <c r="AI11" i="7"/>
  <c r="AG12" i="7"/>
  <c r="AI12" i="7" s="1"/>
  <c r="AH1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F47" i="6"/>
  <c r="F46" i="6"/>
  <c r="F45" i="6"/>
  <c r="F44" i="6"/>
  <c r="F43" i="6"/>
  <c r="F42" i="6"/>
  <c r="F41" i="6"/>
  <c r="F40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C13" i="6"/>
  <c r="D13" i="6"/>
  <c r="G13" i="6"/>
  <c r="F35" i="5"/>
  <c r="F34" i="5"/>
  <c r="F33" i="5"/>
  <c r="F32" i="5"/>
  <c r="F31" i="5"/>
  <c r="F24" i="5"/>
  <c r="F23" i="5"/>
  <c r="F22" i="5"/>
  <c r="F21" i="5"/>
  <c r="F20" i="5"/>
  <c r="F19" i="5"/>
  <c r="F18" i="5"/>
  <c r="F17" i="5"/>
  <c r="F12" i="5"/>
  <c r="F11" i="5"/>
  <c r="F10" i="5"/>
  <c r="F9" i="5"/>
  <c r="F8" i="5"/>
  <c r="F31" i="4"/>
  <c r="F30" i="4"/>
  <c r="F29" i="4"/>
  <c r="F28" i="4"/>
  <c r="F23" i="4"/>
  <c r="F22" i="4"/>
  <c r="F21" i="4"/>
  <c r="F20" i="4"/>
  <c r="F19" i="4"/>
  <c r="F18" i="4"/>
  <c r="F17" i="4"/>
  <c r="F16" i="4"/>
  <c r="F11" i="4"/>
  <c r="F10" i="4"/>
  <c r="F9" i="4"/>
  <c r="C9" i="4"/>
  <c r="D9" i="4"/>
  <c r="E9" i="4"/>
  <c r="G9" i="4"/>
  <c r="F8" i="4"/>
  <c r="F31" i="3"/>
  <c r="F30" i="3"/>
  <c r="F29" i="3"/>
  <c r="F28" i="3"/>
  <c r="F23" i="3"/>
  <c r="F22" i="3"/>
  <c r="F21" i="3"/>
  <c r="F20" i="3"/>
  <c r="F19" i="3"/>
  <c r="F18" i="3"/>
  <c r="F17" i="3"/>
  <c r="F16" i="3"/>
  <c r="F11" i="3"/>
  <c r="F10" i="3"/>
  <c r="F9" i="3"/>
  <c r="F8" i="3"/>
  <c r="F33" i="2"/>
  <c r="F32" i="2"/>
  <c r="F31" i="2"/>
  <c r="F26" i="2"/>
  <c r="F25" i="2"/>
  <c r="F24" i="2"/>
  <c r="F23" i="2"/>
  <c r="F22" i="2"/>
  <c r="F21" i="2"/>
  <c r="F15" i="2"/>
  <c r="F14" i="2"/>
  <c r="E26" i="9"/>
  <c r="E25" i="9"/>
  <c r="E24" i="9"/>
  <c r="E23" i="9"/>
  <c r="E22" i="9"/>
  <c r="E21" i="9"/>
  <c r="E20" i="9"/>
  <c r="E19" i="9"/>
  <c r="E18" i="9"/>
  <c r="E17" i="9"/>
  <c r="E12" i="9"/>
  <c r="E11" i="9"/>
  <c r="E10" i="9"/>
  <c r="E9" i="9"/>
  <c r="E8" i="9"/>
  <c r="P10" i="9"/>
  <c r="O10" i="9"/>
  <c r="E18" i="8"/>
  <c r="E17" i="8"/>
  <c r="E19" i="8"/>
  <c r="E16" i="8"/>
  <c r="E10" i="8"/>
  <c r="E9" i="8"/>
  <c r="E8" i="8"/>
  <c r="AC21" i="7"/>
  <c r="AB21" i="7"/>
  <c r="AA21" i="7"/>
  <c r="AB11" i="7"/>
  <c r="W21" i="7"/>
  <c r="X21" i="7"/>
  <c r="Y21" i="7"/>
  <c r="Z21" i="7"/>
  <c r="AM12" i="7"/>
  <c r="V21" i="7"/>
  <c r="U21" i="7"/>
  <c r="T21" i="7"/>
  <c r="S21" i="7"/>
  <c r="S19" i="7"/>
  <c r="S20" i="7"/>
  <c r="S23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19" i="7"/>
  <c r="C20" i="7"/>
  <c r="C23" i="7"/>
  <c r="AC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N9" i="7"/>
  <c r="N10" i="7"/>
  <c r="N13" i="7"/>
  <c r="M11" i="7"/>
  <c r="L11" i="7"/>
  <c r="K11" i="7"/>
  <c r="J11" i="7"/>
  <c r="I11" i="7"/>
  <c r="H11" i="7"/>
  <c r="G11" i="7"/>
  <c r="F11" i="7"/>
  <c r="E11" i="7"/>
  <c r="D11" i="7"/>
  <c r="C11" i="7"/>
  <c r="E47" i="6"/>
  <c r="E46" i="6"/>
  <c r="E45" i="6"/>
  <c r="E44" i="6"/>
  <c r="E43" i="6"/>
  <c r="E42" i="6"/>
  <c r="E41" i="6"/>
  <c r="E40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35" i="5"/>
  <c r="E34" i="5"/>
  <c r="E33" i="5"/>
  <c r="E32" i="5"/>
  <c r="E31" i="5"/>
  <c r="E24" i="5"/>
  <c r="E23" i="5"/>
  <c r="E22" i="5"/>
  <c r="E21" i="5"/>
  <c r="E20" i="5"/>
  <c r="E19" i="5"/>
  <c r="E18" i="5"/>
  <c r="E17" i="5"/>
  <c r="E12" i="5"/>
  <c r="E11" i="5"/>
  <c r="E10" i="5"/>
  <c r="E9" i="5"/>
  <c r="E8" i="5"/>
  <c r="E31" i="4"/>
  <c r="E30" i="4"/>
  <c r="E29" i="4"/>
  <c r="E28" i="4"/>
  <c r="E23" i="4"/>
  <c r="E22" i="4"/>
  <c r="E21" i="4"/>
  <c r="E20" i="4"/>
  <c r="E19" i="4"/>
  <c r="E18" i="4"/>
  <c r="E17" i="4"/>
  <c r="E16" i="4"/>
  <c r="E11" i="4"/>
  <c r="E10" i="4"/>
  <c r="E8" i="4"/>
  <c r="E31" i="3"/>
  <c r="E30" i="3"/>
  <c r="E29" i="3"/>
  <c r="E28" i="3"/>
  <c r="E23" i="3"/>
  <c r="E22" i="3"/>
  <c r="E21" i="3"/>
  <c r="E20" i="3"/>
  <c r="E19" i="3"/>
  <c r="E18" i="3"/>
  <c r="E17" i="3"/>
  <c r="E16" i="3"/>
  <c r="E11" i="3"/>
  <c r="E10" i="3"/>
  <c r="E9" i="3"/>
  <c r="E8" i="3"/>
  <c r="E33" i="2"/>
  <c r="E32" i="2"/>
  <c r="E31" i="2"/>
  <c r="E26" i="2"/>
  <c r="E25" i="2"/>
  <c r="E24" i="2"/>
  <c r="E23" i="2"/>
  <c r="E22" i="2"/>
  <c r="E21" i="2"/>
  <c r="E15" i="2"/>
  <c r="E14" i="2"/>
  <c r="P9" i="9"/>
  <c r="O9" i="9"/>
  <c r="R9" i="9" s="1"/>
  <c r="D26" i="9"/>
  <c r="D25" i="9"/>
  <c r="D24" i="9"/>
  <c r="D23" i="9"/>
  <c r="D22" i="9"/>
  <c r="D21" i="9"/>
  <c r="D20" i="9"/>
  <c r="D19" i="9"/>
  <c r="D18" i="9"/>
  <c r="D17" i="9"/>
  <c r="D12" i="9"/>
  <c r="D11" i="9"/>
  <c r="D10" i="9"/>
  <c r="D9" i="9"/>
  <c r="D8" i="9"/>
  <c r="D18" i="8"/>
  <c r="D17" i="8"/>
  <c r="D16" i="8"/>
  <c r="D10" i="8"/>
  <c r="D9" i="8"/>
  <c r="D11" i="8"/>
  <c r="D8" i="8"/>
  <c r="AC20" i="7"/>
  <c r="AB20" i="7"/>
  <c r="AA20" i="7"/>
  <c r="Z20" i="7"/>
  <c r="Y20" i="7"/>
  <c r="X20" i="7"/>
  <c r="W20" i="7"/>
  <c r="AB10" i="7"/>
  <c r="AM11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AC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M10" i="7"/>
  <c r="L10" i="7"/>
  <c r="K10" i="7"/>
  <c r="J10" i="7"/>
  <c r="I10" i="7"/>
  <c r="H10" i="7"/>
  <c r="G10" i="7"/>
  <c r="F10" i="7"/>
  <c r="E10" i="7"/>
  <c r="D10" i="7"/>
  <c r="C10" i="7"/>
  <c r="D47" i="6"/>
  <c r="D46" i="6"/>
  <c r="D45" i="6"/>
  <c r="D44" i="6"/>
  <c r="D43" i="6"/>
  <c r="D42" i="6"/>
  <c r="D41" i="6"/>
  <c r="D40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5" i="6"/>
  <c r="D14" i="6"/>
  <c r="D12" i="6"/>
  <c r="D11" i="6"/>
  <c r="D10" i="6"/>
  <c r="D9" i="6"/>
  <c r="D8" i="6"/>
  <c r="D35" i="5"/>
  <c r="D34" i="5"/>
  <c r="D33" i="5"/>
  <c r="D32" i="5"/>
  <c r="D31" i="5"/>
  <c r="D24" i="5"/>
  <c r="D23" i="5"/>
  <c r="D22" i="5"/>
  <c r="D21" i="5"/>
  <c r="D20" i="5"/>
  <c r="D19" i="5"/>
  <c r="D18" i="5"/>
  <c r="D17" i="5"/>
  <c r="D12" i="5"/>
  <c r="D11" i="5"/>
  <c r="D10" i="5"/>
  <c r="C10" i="5"/>
  <c r="G10" i="5"/>
  <c r="D9" i="5"/>
  <c r="D8" i="5"/>
  <c r="C8" i="5"/>
  <c r="G8" i="5"/>
  <c r="D31" i="4"/>
  <c r="D30" i="4"/>
  <c r="D29" i="4"/>
  <c r="D28" i="4"/>
  <c r="D23" i="4"/>
  <c r="D22" i="4"/>
  <c r="D21" i="4"/>
  <c r="D20" i="4"/>
  <c r="D19" i="4"/>
  <c r="D18" i="4"/>
  <c r="D17" i="4"/>
  <c r="D16" i="4"/>
  <c r="D11" i="4"/>
  <c r="D10" i="4"/>
  <c r="D8" i="4"/>
  <c r="D31" i="3"/>
  <c r="D30" i="3"/>
  <c r="D29" i="3"/>
  <c r="J29" i="3"/>
  <c r="J18" i="3"/>
  <c r="C19" i="3"/>
  <c r="D28" i="3"/>
  <c r="D23" i="3"/>
  <c r="D22" i="3"/>
  <c r="D21" i="3"/>
  <c r="D20" i="3"/>
  <c r="D19" i="3"/>
  <c r="D18" i="3"/>
  <c r="D17" i="3"/>
  <c r="D16" i="3"/>
  <c r="D11" i="3"/>
  <c r="D10" i="3"/>
  <c r="D9" i="3"/>
  <c r="D8" i="3"/>
  <c r="C8" i="3"/>
  <c r="G8" i="3"/>
  <c r="D33" i="2"/>
  <c r="D32" i="2"/>
  <c r="D31" i="2"/>
  <c r="D26" i="2"/>
  <c r="D25" i="2"/>
  <c r="D24" i="2"/>
  <c r="D23" i="2"/>
  <c r="D22" i="2"/>
  <c r="D21" i="2"/>
  <c r="D15" i="2"/>
  <c r="D14" i="2"/>
  <c r="N12" i="4"/>
  <c r="N10" i="4"/>
  <c r="N8" i="4"/>
  <c r="N9" i="4"/>
  <c r="N13" i="4"/>
  <c r="M12" i="4"/>
  <c r="M10" i="4"/>
  <c r="M9" i="4"/>
  <c r="M8" i="4"/>
  <c r="M13" i="4" s="1"/>
  <c r="L12" i="4"/>
  <c r="L10" i="4"/>
  <c r="L9" i="4"/>
  <c r="L8" i="4"/>
  <c r="L13" i="4" s="1"/>
  <c r="C47" i="6"/>
  <c r="K47" i="6"/>
  <c r="K34" i="6"/>
  <c r="C46" i="6"/>
  <c r="K46" i="6"/>
  <c r="C45" i="6"/>
  <c r="G45" i="6"/>
  <c r="K45" i="6"/>
  <c r="C44" i="6"/>
  <c r="K44" i="6"/>
  <c r="C43" i="6"/>
  <c r="K43" i="6"/>
  <c r="K26" i="6"/>
  <c r="C42" i="6"/>
  <c r="K42" i="6"/>
  <c r="C41" i="6"/>
  <c r="K41" i="6"/>
  <c r="C40" i="6"/>
  <c r="K40" i="6"/>
  <c r="K20" i="6"/>
  <c r="C21" i="6"/>
  <c r="K34" i="5"/>
  <c r="K33" i="5"/>
  <c r="K32" i="5"/>
  <c r="K31" i="5"/>
  <c r="J30" i="4"/>
  <c r="J29" i="4"/>
  <c r="J28" i="4"/>
  <c r="J31" i="4"/>
  <c r="J31" i="3"/>
  <c r="J22" i="3"/>
  <c r="C23" i="3"/>
  <c r="J30" i="3"/>
  <c r="J20" i="3"/>
  <c r="J28" i="3"/>
  <c r="J16" i="3"/>
  <c r="P31" i="2"/>
  <c r="P33" i="2"/>
  <c r="P32" i="2"/>
  <c r="O33" i="2"/>
  <c r="N33" i="2" s="1"/>
  <c r="O32" i="2"/>
  <c r="N32" i="2" s="1"/>
  <c r="O31" i="2"/>
  <c r="P25" i="2"/>
  <c r="O25" i="2"/>
  <c r="N25" i="2" s="1"/>
  <c r="P23" i="2"/>
  <c r="O23" i="2"/>
  <c r="P21" i="2"/>
  <c r="O21" i="2"/>
  <c r="N16" i="2"/>
  <c r="N15" i="2"/>
  <c r="N14" i="2"/>
  <c r="O8" i="2"/>
  <c r="N8" i="2"/>
  <c r="O7" i="2"/>
  <c r="N7" i="2"/>
  <c r="O6" i="2"/>
  <c r="N6" i="2"/>
  <c r="P8" i="9"/>
  <c r="O8" i="9"/>
  <c r="R8" i="9"/>
  <c r="C26" i="9"/>
  <c r="C25" i="9"/>
  <c r="C24" i="9"/>
  <c r="C23" i="9"/>
  <c r="C22" i="9"/>
  <c r="C21" i="9"/>
  <c r="C20" i="9"/>
  <c r="C19" i="9"/>
  <c r="C18" i="9"/>
  <c r="C17" i="9"/>
  <c r="C12" i="9"/>
  <c r="C11" i="9"/>
  <c r="C10" i="9"/>
  <c r="C9" i="9"/>
  <c r="C8" i="9"/>
  <c r="C18" i="8"/>
  <c r="C17" i="8"/>
  <c r="C19" i="8"/>
  <c r="C16" i="8"/>
  <c r="G16" i="8"/>
  <c r="C10" i="8"/>
  <c r="C9" i="8"/>
  <c r="G9" i="8"/>
  <c r="C8" i="8"/>
  <c r="AC19" i="7"/>
  <c r="AB19" i="7"/>
  <c r="AB23" i="7"/>
  <c r="AA19" i="7"/>
  <c r="Z19" i="7"/>
  <c r="Y19" i="7"/>
  <c r="Y23" i="7"/>
  <c r="X19" i="7"/>
  <c r="W19" i="7"/>
  <c r="V19" i="7"/>
  <c r="U19" i="7"/>
  <c r="T19" i="7"/>
  <c r="R19" i="7"/>
  <c r="Q19" i="7"/>
  <c r="P19" i="7"/>
  <c r="O19" i="7"/>
  <c r="O23" i="7"/>
  <c r="N19" i="7"/>
  <c r="M19" i="7"/>
  <c r="L19" i="7"/>
  <c r="K19" i="7"/>
  <c r="J19" i="7"/>
  <c r="I19" i="7"/>
  <c r="I23" i="7"/>
  <c r="H19" i="7"/>
  <c r="H23" i="7"/>
  <c r="G19" i="7"/>
  <c r="F19" i="7"/>
  <c r="E19" i="7"/>
  <c r="D19" i="7"/>
  <c r="AC9" i="7"/>
  <c r="AB9" i="7"/>
  <c r="AA9" i="7"/>
  <c r="Z9" i="7"/>
  <c r="Y9" i="7"/>
  <c r="U9" i="7"/>
  <c r="V9" i="7"/>
  <c r="W9" i="7"/>
  <c r="X9" i="7"/>
  <c r="AL10" i="7"/>
  <c r="W13" i="7"/>
  <c r="U13" i="7"/>
  <c r="T9" i="7"/>
  <c r="S9" i="7"/>
  <c r="R9" i="7"/>
  <c r="R13" i="7"/>
  <c r="Q9" i="7"/>
  <c r="P9" i="7"/>
  <c r="O9" i="7"/>
  <c r="M9" i="7"/>
  <c r="M13" i="7"/>
  <c r="L9" i="7"/>
  <c r="L13" i="7"/>
  <c r="K9" i="7"/>
  <c r="J9" i="7"/>
  <c r="I9" i="7"/>
  <c r="H9" i="7"/>
  <c r="G9" i="7"/>
  <c r="F9" i="7"/>
  <c r="E9" i="7"/>
  <c r="D9" i="7"/>
  <c r="C9" i="7"/>
  <c r="C15" i="6"/>
  <c r="C14" i="6"/>
  <c r="C12" i="6"/>
  <c r="C11" i="6"/>
  <c r="C10" i="6"/>
  <c r="C9" i="6"/>
  <c r="C8" i="6"/>
  <c r="C12" i="5"/>
  <c r="G12" i="5"/>
  <c r="H12" i="5"/>
  <c r="C11" i="5"/>
  <c r="C9" i="5"/>
  <c r="G9" i="5"/>
  <c r="C11" i="4"/>
  <c r="C10" i="4"/>
  <c r="C8" i="4"/>
  <c r="G8" i="4"/>
  <c r="C11" i="3"/>
  <c r="C10" i="3"/>
  <c r="G10" i="3"/>
  <c r="C9" i="3"/>
  <c r="G9" i="3"/>
  <c r="I33" i="2"/>
  <c r="I32" i="2"/>
  <c r="I31" i="2"/>
  <c r="C15" i="2"/>
  <c r="C14" i="2"/>
  <c r="G17" i="8"/>
  <c r="G14" i="2"/>
  <c r="K23" i="7"/>
  <c r="AC23" i="7"/>
  <c r="R10" i="9"/>
  <c r="O10" i="8"/>
  <c r="O9" i="8"/>
  <c r="O8" i="8"/>
  <c r="N31" i="2"/>
  <c r="N21" i="2"/>
  <c r="H13" i="7"/>
  <c r="M23" i="7"/>
  <c r="Q23" i="7"/>
  <c r="Z23" i="7"/>
  <c r="AA13" i="7"/>
  <c r="E23" i="7"/>
  <c r="E11" i="8"/>
  <c r="AL12" i="7"/>
  <c r="AN12" i="7"/>
  <c r="P23" i="7"/>
  <c r="C13" i="7"/>
  <c r="N23" i="2"/>
  <c r="G42" i="6"/>
  <c r="G40" i="6"/>
  <c r="AL11" i="7"/>
  <c r="D19" i="8"/>
  <c r="J12" i="9"/>
  <c r="J26" i="9"/>
  <c r="J24" i="9"/>
  <c r="J23" i="9"/>
  <c r="J22" i="9"/>
  <c r="J21" i="9"/>
  <c r="J19" i="9"/>
  <c r="J18" i="9"/>
  <c r="J17" i="9"/>
  <c r="J10" i="9"/>
  <c r="J8" i="9"/>
  <c r="P12" i="8"/>
  <c r="M12" i="8"/>
  <c r="AQ12" i="7"/>
  <c r="G11" i="3"/>
  <c r="G12" i="6"/>
  <c r="O13" i="7"/>
  <c r="D23" i="7"/>
  <c r="T23" i="7"/>
  <c r="K22" i="6"/>
  <c r="C23" i="6"/>
  <c r="G23" i="6"/>
  <c r="K30" i="6"/>
  <c r="AC13" i="7"/>
  <c r="G14" i="6"/>
  <c r="K13" i="7"/>
  <c r="G47" i="6"/>
  <c r="X13" i="7"/>
  <c r="U23" i="7"/>
  <c r="K24" i="6"/>
  <c r="C24" i="6"/>
  <c r="G24" i="6"/>
  <c r="G9" i="6"/>
  <c r="AM10" i="7"/>
  <c r="AN10" i="7"/>
  <c r="AQ10" i="7"/>
  <c r="Y13" i="7"/>
  <c r="F23" i="7"/>
  <c r="D13" i="7"/>
  <c r="S13" i="7"/>
  <c r="AA23" i="7"/>
  <c r="G43" i="6"/>
  <c r="G10" i="6"/>
  <c r="X23" i="7"/>
  <c r="AN11" i="7"/>
  <c r="AQ11" i="7"/>
  <c r="G11" i="6"/>
  <c r="G8" i="8"/>
  <c r="P13" i="7"/>
  <c r="L23" i="7"/>
  <c r="V23" i="7"/>
  <c r="N24" i="4"/>
  <c r="M24" i="4"/>
  <c r="R31" i="2"/>
  <c r="R32" i="2"/>
  <c r="R33" i="2"/>
  <c r="F19" i="8"/>
  <c r="G18" i="8"/>
  <c r="G19" i="8"/>
  <c r="G10" i="8"/>
  <c r="G11" i="8"/>
  <c r="W23" i="7"/>
  <c r="R23" i="7"/>
  <c r="N23" i="7"/>
  <c r="J23" i="7"/>
  <c r="G23" i="7"/>
  <c r="AM13" i="7"/>
  <c r="AB13" i="7"/>
  <c r="V13" i="7"/>
  <c r="AL13" i="7"/>
  <c r="Z13" i="7"/>
  <c r="T13" i="7"/>
  <c r="Q13" i="7"/>
  <c r="J13" i="7"/>
  <c r="E13" i="7"/>
  <c r="G13" i="7"/>
  <c r="I13" i="7"/>
  <c r="F13" i="7"/>
  <c r="G44" i="6"/>
  <c r="G46" i="6"/>
  <c r="G21" i="6"/>
  <c r="G15" i="6"/>
  <c r="H15" i="6"/>
  <c r="G8" i="6"/>
  <c r="H10" i="5"/>
  <c r="H9" i="5"/>
  <c r="G11" i="5"/>
  <c r="H11" i="5"/>
  <c r="G11" i="4"/>
  <c r="G10" i="4"/>
  <c r="G19" i="3"/>
  <c r="G23" i="3"/>
  <c r="G15" i="2"/>
  <c r="C17" i="3"/>
  <c r="G17" i="3"/>
  <c r="C16" i="3"/>
  <c r="G16" i="3"/>
  <c r="C27" i="6"/>
  <c r="G27" i="6"/>
  <c r="C26" i="6"/>
  <c r="G26" i="6"/>
  <c r="C34" i="6"/>
  <c r="G34" i="6"/>
  <c r="H34" i="6"/>
  <c r="C35" i="6"/>
  <c r="G35" i="6"/>
  <c r="H35" i="6"/>
  <c r="H8" i="5"/>
  <c r="C20" i="3"/>
  <c r="G20" i="3"/>
  <c r="C21" i="3"/>
  <c r="G21" i="3"/>
  <c r="C11" i="8"/>
  <c r="G41" i="6"/>
  <c r="C18" i="3"/>
  <c r="G18" i="3"/>
  <c r="C22" i="3"/>
  <c r="G22" i="3"/>
  <c r="K28" i="6"/>
  <c r="C20" i="6"/>
  <c r="G20" i="6"/>
  <c r="K32" i="6"/>
  <c r="C25" i="6"/>
  <c r="G25" i="6"/>
  <c r="H25" i="6"/>
  <c r="C22" i="6"/>
  <c r="G22" i="6"/>
  <c r="H15" i="2"/>
  <c r="H16" i="2"/>
  <c r="H14" i="2"/>
  <c r="C30" i="6"/>
  <c r="G30" i="6"/>
  <c r="H30" i="6"/>
  <c r="C31" i="6"/>
  <c r="G31" i="6"/>
  <c r="H31" i="6"/>
  <c r="AN13" i="7"/>
  <c r="AQ13" i="7"/>
  <c r="AQ14" i="7"/>
  <c r="H20" i="6"/>
  <c r="H24" i="6"/>
  <c r="H23" i="6"/>
  <c r="H26" i="6"/>
  <c r="H11" i="6"/>
  <c r="H12" i="6"/>
  <c r="H14" i="6"/>
  <c r="H8" i="6"/>
  <c r="H13" i="6"/>
  <c r="H10" i="6"/>
  <c r="H9" i="6"/>
  <c r="H27" i="6"/>
  <c r="H21" i="6"/>
  <c r="C29" i="6"/>
  <c r="G29" i="6"/>
  <c r="H29" i="6"/>
  <c r="C28" i="6"/>
  <c r="G28" i="6"/>
  <c r="H28" i="6"/>
  <c r="C33" i="6"/>
  <c r="G33" i="6"/>
  <c r="H33" i="6"/>
  <c r="C32" i="6"/>
  <c r="G32" i="6"/>
  <c r="H32" i="6"/>
  <c r="H22" i="6"/>
  <c r="I26" i="5"/>
  <c r="I25" i="5"/>
  <c r="I24" i="5"/>
  <c r="I20" i="5"/>
  <c r="I19" i="5"/>
  <c r="I18" i="5"/>
  <c r="I12" i="5"/>
  <c r="I8" i="5"/>
  <c r="I35" i="6"/>
  <c r="I34" i="6"/>
  <c r="I33" i="6"/>
  <c r="I32" i="6"/>
  <c r="I29" i="6"/>
  <c r="I28" i="6"/>
  <c r="I26" i="6"/>
  <c r="I24" i="6"/>
  <c r="I20" i="6"/>
  <c r="I15" i="6"/>
  <c r="I13" i="6"/>
  <c r="I12" i="6"/>
  <c r="I9" i="6"/>
  <c r="C31" i="4"/>
  <c r="G31" i="4"/>
  <c r="J22" i="4"/>
  <c r="C35" i="5"/>
  <c r="C34" i="5"/>
  <c r="C33" i="5"/>
  <c r="C32" i="5"/>
  <c r="C31" i="5"/>
  <c r="C30" i="4"/>
  <c r="C29" i="4"/>
  <c r="C28" i="4"/>
  <c r="C31" i="3"/>
  <c r="G31" i="3"/>
  <c r="C30" i="3"/>
  <c r="G30" i="3"/>
  <c r="C29" i="3"/>
  <c r="G29" i="3"/>
  <c r="C28" i="3"/>
  <c r="G28" i="3"/>
  <c r="C33" i="2"/>
  <c r="C32" i="2"/>
  <c r="C31" i="2"/>
  <c r="K9" i="9"/>
  <c r="K17" i="9"/>
  <c r="K21" i="9"/>
  <c r="K25" i="9"/>
  <c r="I14" i="6"/>
  <c r="I30" i="6"/>
  <c r="I21" i="6"/>
  <c r="I23" i="6"/>
  <c r="I25" i="6"/>
  <c r="I27" i="6"/>
  <c r="I22" i="5"/>
  <c r="I10" i="5"/>
  <c r="H10" i="3"/>
  <c r="I31" i="6"/>
  <c r="I16" i="2"/>
  <c r="I9" i="5"/>
  <c r="I11" i="5"/>
  <c r="I17" i="5"/>
  <c r="I8" i="6"/>
  <c r="I10" i="6"/>
  <c r="I22" i="6"/>
  <c r="I21" i="5"/>
  <c r="I23" i="5"/>
  <c r="G30" i="4"/>
  <c r="J20" i="4"/>
  <c r="K23" i="5"/>
  <c r="G34" i="5"/>
  <c r="G32" i="2"/>
  <c r="J23" i="2"/>
  <c r="J25" i="2"/>
  <c r="G33" i="2"/>
  <c r="C22" i="4"/>
  <c r="G22" i="4"/>
  <c r="C23" i="4"/>
  <c r="G23" i="4"/>
  <c r="J18" i="4"/>
  <c r="G29" i="4"/>
  <c r="J21" i="2"/>
  <c r="G31" i="2"/>
  <c r="G31" i="5"/>
  <c r="K17" i="5"/>
  <c r="H9" i="3"/>
  <c r="J16" i="4"/>
  <c r="G28" i="4"/>
  <c r="G32" i="5"/>
  <c r="K19" i="5"/>
  <c r="G35" i="5"/>
  <c r="K21" i="5"/>
  <c r="G33" i="5"/>
  <c r="H10" i="4"/>
  <c r="K22" i="9"/>
  <c r="K18" i="9"/>
  <c r="H22" i="3"/>
  <c r="K23" i="9"/>
  <c r="K12" i="9"/>
  <c r="K19" i="9"/>
  <c r="K8" i="9"/>
  <c r="K11" i="9"/>
  <c r="K26" i="9"/>
  <c r="K24" i="9"/>
  <c r="K10" i="9"/>
  <c r="K20" i="9"/>
  <c r="H23" i="4"/>
  <c r="I11" i="6"/>
  <c r="H8" i="4"/>
  <c r="H21" i="3"/>
  <c r="H17" i="3"/>
  <c r="H11" i="4"/>
  <c r="I14" i="2"/>
  <c r="I15" i="2"/>
  <c r="H9" i="4"/>
  <c r="H16" i="3"/>
  <c r="H19" i="3"/>
  <c r="H8" i="3"/>
  <c r="H20" i="3"/>
  <c r="H11" i="3"/>
  <c r="H18" i="3"/>
  <c r="H22" i="4"/>
  <c r="H23" i="3"/>
  <c r="H26" i="5"/>
  <c r="H25" i="5"/>
  <c r="C22" i="2"/>
  <c r="G22" i="2"/>
  <c r="I22" i="2"/>
  <c r="C21" i="2"/>
  <c r="G21" i="2"/>
  <c r="C19" i="5"/>
  <c r="G19" i="5"/>
  <c r="C20" i="5"/>
  <c r="G20" i="5"/>
  <c r="C26" i="2"/>
  <c r="G26" i="2"/>
  <c r="I26" i="2"/>
  <c r="C25" i="2"/>
  <c r="G25" i="2"/>
  <c r="C19" i="4"/>
  <c r="G19" i="4"/>
  <c r="H19" i="4"/>
  <c r="C18" i="4"/>
  <c r="G18" i="4"/>
  <c r="H18" i="4"/>
  <c r="C24" i="5"/>
  <c r="G24" i="5"/>
  <c r="C23" i="5"/>
  <c r="G23" i="5"/>
  <c r="C20" i="4"/>
  <c r="G20" i="4"/>
  <c r="H20" i="4"/>
  <c r="C21" i="4"/>
  <c r="G21" i="4"/>
  <c r="H21" i="4"/>
  <c r="C21" i="5"/>
  <c r="G21" i="5"/>
  <c r="C22" i="5"/>
  <c r="G22" i="5"/>
  <c r="C18" i="5"/>
  <c r="G18" i="5"/>
  <c r="C17" i="5"/>
  <c r="G17" i="5"/>
  <c r="C17" i="4"/>
  <c r="G17" i="4"/>
  <c r="H17" i="4"/>
  <c r="C16" i="4"/>
  <c r="G16" i="4"/>
  <c r="H16" i="4"/>
  <c r="C24" i="2"/>
  <c r="G24" i="2"/>
  <c r="I24" i="2"/>
  <c r="C23" i="2"/>
  <c r="G23" i="2"/>
  <c r="H19" i="8"/>
  <c r="H11" i="8"/>
  <c r="H21" i="5"/>
  <c r="H19" i="5"/>
  <c r="H17" i="5"/>
  <c r="H24" i="5"/>
  <c r="H18" i="5"/>
  <c r="H22" i="5"/>
  <c r="H21" i="2"/>
  <c r="I21" i="2"/>
  <c r="T6" i="2"/>
  <c r="H23" i="2"/>
  <c r="I23" i="2"/>
  <c r="T7" i="2"/>
  <c r="H25" i="2"/>
  <c r="I25" i="2"/>
  <c r="T8" i="2"/>
  <c r="H23" i="5"/>
  <c r="H20" i="5"/>
  <c r="P19" i="4"/>
  <c r="P20" i="4"/>
  <c r="P18" i="4"/>
  <c r="AI1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Marie-Laure Clerc</author>
  </authors>
  <commentList>
    <comment ref="J19" authorId="0" shapeId="0" xr:uid="{7C7E955F-A23A-455D-9393-A64F2792E3CC}">
      <text>
        <r>
          <rPr>
            <b/>
            <sz val="9"/>
            <color indexed="81"/>
            <rFont val="Tahoma"/>
            <charset val="1"/>
          </rPr>
          <t>Marie-Laure Clerc:</t>
        </r>
        <r>
          <rPr>
            <sz val="9"/>
            <color indexed="81"/>
            <rFont val="Tahoma"/>
            <charset val="1"/>
          </rPr>
          <t xml:space="preserve">
Au T1 2024, du fait d'une nouvelle génération des sous Produits-fichiers, les variables suivantes n'étaient pas exploitables :
NS_NOUV_BEN_CCMSA ---- "Nouveau bénéficiaire CCMSA  (réservé à GETIMA)"
NS_INDIC_DC ---- Indicateur décédé période -n
Méthode corrective.
On suppose que les régulaisations du T1 2004 sont équivalentes à celles du T4 2023
On calcule une complément des décès que l'on ajoute alors sur les chiffres obtenus avec le programme  "TDB_FLUX_NSA"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 Simon Meyer</author>
    <author>Marie-Laure Clerc</author>
  </authors>
  <commentList>
    <comment ref="H9" authorId="0" shapeId="0" xr:uid="{14EA4501-701E-4C1A-96EE-B9EF39EA0FFC}">
      <text>
        <r>
          <rPr>
            <b/>
            <sz val="9"/>
            <color indexed="81"/>
            <rFont val="Tahoma"/>
            <family val="2"/>
          </rPr>
          <t>Jean Simon Meyer:</t>
        </r>
        <r>
          <rPr>
            <sz val="9"/>
            <color indexed="81"/>
            <rFont val="Tahoma"/>
            <family val="2"/>
          </rPr>
          <t xml:space="preserve">
Si dénominateur &gt; 5</t>
        </r>
      </text>
    </comment>
    <comment ref="H10" authorId="0" shapeId="0" xr:uid="{3AAF7A85-EE1E-4C68-9D92-0A2EA959F91B}">
      <text>
        <r>
          <rPr>
            <b/>
            <sz val="9"/>
            <color indexed="81"/>
            <rFont val="Tahoma"/>
            <family val="2"/>
          </rPr>
          <t>Jean Simon Meyer:</t>
        </r>
        <r>
          <rPr>
            <sz val="9"/>
            <color indexed="81"/>
            <rFont val="Tahoma"/>
            <family val="2"/>
          </rPr>
          <t xml:space="preserve">
Si dénominateur &gt; 5</t>
        </r>
      </text>
    </comment>
    <comment ref="J14" authorId="1" shapeId="0" xr:uid="{43604B46-DECE-477D-B420-FBABF083F2C8}">
      <text>
        <r>
          <rPr>
            <b/>
            <sz val="9"/>
            <color indexed="81"/>
            <rFont val="Tahoma"/>
            <charset val="1"/>
          </rPr>
          <t>Marie-Laure Clerc:</t>
        </r>
        <r>
          <rPr>
            <sz val="9"/>
            <color indexed="81"/>
            <rFont val="Tahoma"/>
            <charset val="1"/>
          </rPr>
          <t xml:space="preserve">
Au T1 2024, du fait d'une nouvelle génération des sous Produits-fichiers, les variables suivantes n'étaient pas exploitables :
NS_NOUV_BEN_CCMSA ---- "Nouveau bénéficiaire CCMSA  (réservé à GETIMA)"
NS_INDIC_DC ---- Indicateur décédé période -n
Méthode corrective.
On suppose que les régulaisations du T1 2004 sont équivalentes à celles du T4 2023
On calcule une complément des décès que l'on ajoute alors sur les chiffres obtenus avec le programme  "TDB_FLUX_NSA"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Marie-Laure Clerc</author>
  </authors>
  <commentList>
    <comment ref="J14" authorId="0" shapeId="0" xr:uid="{678F99F6-646C-49A1-B59C-BBB91956CF56}">
      <text>
        <r>
          <rPr>
            <b/>
            <sz val="9"/>
            <color indexed="81"/>
            <rFont val="Tahoma"/>
            <charset val="1"/>
          </rPr>
          <t>Marie-Laure Clerc:</t>
        </r>
        <r>
          <rPr>
            <sz val="9"/>
            <color indexed="81"/>
            <rFont val="Tahoma"/>
            <charset val="1"/>
          </rPr>
          <t xml:space="preserve">
Au T1 2024, du fait d'une nouvelle génération des sous Produits-fichiers, les variables suivantes n'étaient pas exploitables :
NS_NOUV_BEN_CCMSA ---- "Nouveau bénéficiaire CCMSA  (réservé à GETIMA)"
NS_INDIC_DC ---- Indicateur décédé période -n
Méthode corrective.
On suppose que les régulaisations du T1 2004 sont équivalentes à celles du T4 2023
On calcule une complément des décès que l'on ajoute alors sur les chiffres obtenus avec le programme  "TDB_FLUX_NSA"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Marie-Laure Clerc</author>
  </authors>
  <commentList>
    <comment ref="K15" authorId="0" shapeId="0" xr:uid="{57250F82-E7E0-4E03-AD08-87AF6FFF4A23}">
      <text>
        <r>
          <rPr>
            <b/>
            <sz val="9"/>
            <color indexed="81"/>
            <rFont val="Tahoma"/>
            <charset val="1"/>
          </rPr>
          <t>Marie-Laure Clerc:</t>
        </r>
        <r>
          <rPr>
            <sz val="9"/>
            <color indexed="81"/>
            <rFont val="Tahoma"/>
            <charset val="1"/>
          </rPr>
          <t xml:space="preserve">
Au T1 2024, du fait d'une nouvelle génération des sous Produits-fichiers, les variables suivantes n'étaient pas exploitables :
NS_NOUV_BEN_CCMSA ---- "Nouveau bénéficiaire CCMSA  (réservé à GETIMA)"
NS_INDIC_DC ---- Indicateur décédé période -n
Méthode corrective.
On suppose que les régulaisations du T1 2004 sont équivalentes à celles du T4 2023
On calcule une complément des décès que l'on ajoute alors sur les chiffres obtenus avec le programme  "TDB_FLUX_NSA"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Marie-Laure Clerc</author>
  </authors>
  <commentList>
    <comment ref="K19" authorId="0" shapeId="0" xr:uid="{E3B26BBA-6030-47D1-A6C1-9AF26A0EE78A}">
      <text>
        <r>
          <rPr>
            <b/>
            <sz val="9"/>
            <color indexed="81"/>
            <rFont val="Tahoma"/>
            <charset val="1"/>
          </rPr>
          <t>Marie-Laure Clerc:</t>
        </r>
        <r>
          <rPr>
            <sz val="9"/>
            <color indexed="81"/>
            <rFont val="Tahoma"/>
            <charset val="1"/>
          </rPr>
          <t xml:space="preserve">
Au T1 2024, du fait d'une nouvelle génération des sous Produits-fichiers, les variables suivantes n'étaient pas exploitables :
NS_NOUV_BEN_CCMSA ---- "Nouveau bénéficiaire CCMSA  (réservé à GETIMA)"
NS_INDIC_DC ---- Indicateur décédé période -n
Méthode corrective.
On suppose que les régulaisations du T1 2004 sont équivalentes à celles du T4 2023
On calcule une complément des décès que l'on ajoute alors sur les chiffres obtenus avec le programme  "TDB_FLUX_NSA"</t>
        </r>
      </text>
    </comment>
  </commentList>
</comments>
</file>

<file path=xl/sharedStrings.xml><?xml version="1.0" encoding="utf-8"?>
<sst xmlns="http://schemas.openxmlformats.org/spreadsheetml/2006/main" count="482" uniqueCount="141">
  <si>
    <t>Les Bénéficiaires de pensions NSA hors RCO</t>
  </si>
  <si>
    <t>Tableau NSA_01</t>
  </si>
  <si>
    <t>LE NOMBRE DE PENSIONNES (par sexe)</t>
  </si>
  <si>
    <t>FLUX --- Nouveaux pensionnés</t>
  </si>
  <si>
    <t>Cumul</t>
  </si>
  <si>
    <t>% du total</t>
  </si>
  <si>
    <t>Hommes</t>
  </si>
  <si>
    <t>ETAT 03/33/31</t>
  </si>
  <si>
    <t>Femmes</t>
  </si>
  <si>
    <t>ENSEMBLE</t>
  </si>
  <si>
    <t>Décès</t>
  </si>
  <si>
    <t>Mouvements internes</t>
  </si>
  <si>
    <t>Suppress,</t>
  </si>
  <si>
    <t>Régularis.</t>
  </si>
  <si>
    <t>FLUX --- Pensionnés disparus</t>
  </si>
  <si>
    <t>dont décès</t>
  </si>
  <si>
    <t>FLUX --- Mouv. internes et régularisés</t>
  </si>
  <si>
    <t>Recalcul sous Excel</t>
  </si>
  <si>
    <t>◄====►</t>
  </si>
  <si>
    <t>Tableau NSA_02</t>
  </si>
  <si>
    <t>LES DETENTEURS DE COMPLEMENTS DE PENSION</t>
  </si>
  <si>
    <t>FLUX ---Nouveaux pensionnés ET détenteurs des compléments de pension</t>
  </si>
  <si>
    <t>Bonification pour enfants</t>
  </si>
  <si>
    <t>Majoration L814-2</t>
  </si>
  <si>
    <t>Allocation supplémentaire du FSV</t>
  </si>
  <si>
    <t>Allocation aux personnes agées ASPA</t>
  </si>
  <si>
    <t>FLUX --- Pensionnés disparus ET détenteurs de compléments de pension</t>
  </si>
  <si>
    <t>FLUX --- Mouv. internes et régularisés ET détenteurs de compléments de pension</t>
  </si>
  <si>
    <t>Tableau NSA_04</t>
  </si>
  <si>
    <t>NOMBRE DE TITULAIRES D'UN DROIT (par type de droit)</t>
  </si>
  <si>
    <t>Droits personnels seuls</t>
  </si>
  <si>
    <t>Droits de réversion seuls</t>
  </si>
  <si>
    <t>Droits personnels et droits de réversion</t>
  </si>
  <si>
    <t>Tableau NSA_06_ST</t>
  </si>
  <si>
    <t>LE NOMBRE DE PENSIONNES (par statut)</t>
  </si>
  <si>
    <t>Chefs d'exploitation</t>
  </si>
  <si>
    <t>Conjoints</t>
  </si>
  <si>
    <t>Membres de la famille</t>
  </si>
  <si>
    <t>Veufs ou veuves (avec ou sans DP)</t>
  </si>
  <si>
    <t>Tableau NSA_06_MO</t>
  </si>
  <si>
    <t>LE NOMBRE DE PENSIONNES (par motif)</t>
  </si>
  <si>
    <t>FLUX --- Nouveaux pensionnés et régularisés ( ancienne appellation = apparus)</t>
  </si>
  <si>
    <t>Titre normal</t>
  </si>
  <si>
    <t>Inaptitude</t>
  </si>
  <si>
    <t>Invalidité</t>
  </si>
  <si>
    <t>Pension anticipee moins de 60 ans</t>
  </si>
  <si>
    <t>Pénibilité ( = incapacité)</t>
  </si>
  <si>
    <t>Carrière Hollande</t>
  </si>
  <si>
    <t>Autre</t>
  </si>
  <si>
    <t>Ensemble</t>
  </si>
  <si>
    <t>Tableaux 
NSA_09-DPAGE
et  NSA_09-DRAGE</t>
  </si>
  <si>
    <t>EFFECTIFS DES BENEFICIAIRES DE L'ATTRIBUTION D'UNE PENSION au cours du trimestre (par âge à l'EJ et sexe)</t>
  </si>
  <si>
    <t>Tab. 9 --- TdB FLUX</t>
  </si>
  <si>
    <r>
      <rPr>
        <b/>
        <sz val="11"/>
        <color theme="1"/>
        <rFont val="Calibri"/>
        <family val="2"/>
      </rPr>
      <t>Les DP et DR</t>
    </r>
    <r>
      <rPr>
        <sz val="11"/>
        <color theme="1"/>
        <rFont val="Calibri"/>
        <family val="2"/>
        <scheme val="minor"/>
      </rPr>
      <t xml:space="preserve">
Apparaisent à la fois dans le tableau DP et dans le tableau DR</t>
    </r>
  </si>
  <si>
    <t>Les non-ventilés</t>
  </si>
  <si>
    <t>1/ Retirer une fois du total les "DP et DR" pour ne pas avoir de double-compte
2/ Ajouter les non-ventilés</t>
  </si>
  <si>
    <t>&lt; ou = 65</t>
  </si>
  <si>
    <t>&gt; 65</t>
  </si>
  <si>
    <t>TOTAL</t>
  </si>
  <si>
    <t xml:space="preserve">&lt; 60 </t>
  </si>
  <si>
    <t>◄====</t>
  </si>
  <si>
    <t>====►</t>
  </si>
  <si>
    <t>60-65</t>
  </si>
  <si>
    <t>66-70</t>
  </si>
  <si>
    <t>71-75</t>
  </si>
  <si>
    <t>76-80</t>
  </si>
  <si>
    <t>81-84</t>
  </si>
  <si>
    <t>85-90</t>
  </si>
  <si>
    <t>&gt; 90</t>
  </si>
  <si>
    <t>Tableaux  NSA_10</t>
  </si>
  <si>
    <t>PROPOPRTION DE POLYPENSIONNÉS DE DROIT PROPRE au cours du trimestre</t>
  </si>
  <si>
    <t>Monopensionnés</t>
  </si>
  <si>
    <t>Monopension</t>
  </si>
  <si>
    <t>Polypensionnés</t>
  </si>
  <si>
    <t>Polypension</t>
  </si>
  <si>
    <t>PROPORTION DE POLYPENSIONNÉS (en %)</t>
  </si>
  <si>
    <t>DURÉE DE CARRIÈRE NSA PARMI LES PENSIONNES DE DROIT PROPRE au cours de l’année</t>
  </si>
  <si>
    <t>Publication annuelle ►  ETAT 03/33/32</t>
  </si>
  <si>
    <t>Tableaux  NSA_12</t>
  </si>
  <si>
    <t xml:space="preserve"> ETAT 03/33/31</t>
  </si>
  <si>
    <t>STOCK</t>
  </si>
  <si>
    <t>Tdb des Flux</t>
  </si>
  <si>
    <t>VERIFICATIONS</t>
  </si>
  <si>
    <t>Extraction avec TdB_STOCK</t>
  </si>
  <si>
    <t>Tdb des Flux - TAB. 10</t>
  </si>
  <si>
    <t>Tdb des Flux - TAB. 4</t>
  </si>
  <si>
    <t>Sous-total - Hors Non-ventilés</t>
  </si>
  <si>
    <t>Ens. - Non ventilés</t>
  </si>
  <si>
    <t>Les quatre trimestres</t>
  </si>
  <si>
    <t>STOCK --- Les quatre trimestres</t>
  </si>
  <si>
    <t>contrôle</t>
  </si>
  <si>
    <t>FLUX --- ATTRIB DP</t>
  </si>
  <si>
    <t>Effectifs des bénéficiaires de l'attribution d'une pension de droit propre selon l'age à l'EJ</t>
  </si>
  <si>
    <t>FLUX --- ATTRIB DR</t>
  </si>
  <si>
    <t>Effectifs des bénéficiaires de l'attribution d'une pension de droit de réversion selon l'age à l'EJ</t>
  </si>
  <si>
    <t>FLUX --- Durée de carrière NSA parmi les Nouveaux pensionnés de DP au cours de l’année</t>
  </si>
  <si>
    <t>FLUX --- Durée de carrière NSA parmi les pensionnés de DP disparus au cours de l’année</t>
  </si>
  <si>
    <t>ANNUEL Numérateur</t>
  </si>
  <si>
    <t>ANNUEL Dénominateur</t>
  </si>
  <si>
    <t>NV - Non ventilés</t>
  </si>
  <si>
    <t>Recalcul</t>
  </si>
  <si>
    <t>Total</t>
  </si>
  <si>
    <t xml:space="preserve">Pour </t>
  </si>
  <si>
    <t>Non ventilés</t>
  </si>
  <si>
    <t>T1 2024</t>
  </si>
  <si>
    <t>T2 2024</t>
  </si>
  <si>
    <t>T3 2024</t>
  </si>
  <si>
    <t>T4 2024</t>
  </si>
  <si>
    <t>Cumul 2024</t>
  </si>
  <si>
    <t>Evol. 2024/2023 (en%)</t>
  </si>
  <si>
    <t>[FLUX NSA - Année 2024.xlsx]</t>
  </si>
  <si>
    <r>
      <rPr>
        <b/>
        <sz val="11"/>
        <color rgb="FFFF0000"/>
        <rFont val="Calibri"/>
        <family val="2"/>
      </rPr>
      <t>FIN</t>
    </r>
    <r>
      <rPr>
        <b/>
        <sz val="11"/>
        <rFont val="Calibri"/>
        <family val="2"/>
        <scheme val="minor"/>
      </rPr>
      <t xml:space="preserve"> 4eme trim. 2024</t>
    </r>
  </si>
  <si>
    <r>
      <rPr>
        <b/>
        <sz val="11"/>
        <color rgb="FFFF0000"/>
        <rFont val="Calibri"/>
        <family val="2"/>
      </rPr>
      <t>DEBUT</t>
    </r>
    <r>
      <rPr>
        <b/>
        <sz val="11"/>
        <rFont val="Calibri"/>
        <family val="2"/>
        <scheme val="minor"/>
      </rPr>
      <t xml:space="preserve"> 1er trim. 2024</t>
    </r>
  </si>
  <si>
    <t>STOCK --- Début 1er trimestre 2024</t>
  </si>
  <si>
    <t>STOCK --- Fin 4eme trimestre 2024</t>
  </si>
  <si>
    <t>Evolution 2024 / 2023 (en points de %)</t>
  </si>
  <si>
    <t>ANNEE 2024</t>
  </si>
  <si>
    <t>Différence
2024 / 2023
(en trimestre)</t>
  </si>
  <si>
    <t>CORRECTIF</t>
  </si>
  <si>
    <t xml:space="preserve"> </t>
  </si>
  <si>
    <t>Complément décès T1 2024</t>
  </si>
  <si>
    <t>T1 2024 d'origine</t>
  </si>
  <si>
    <t>Complément décès T2 2022</t>
  </si>
  <si>
    <t>T2 2022 d'origine</t>
  </si>
  <si>
    <t>RÉSULTAT SANS CORRECTION</t>
  </si>
  <si>
    <t>---&gt; rupture de série au T4 2023 qui explique ces 416,2%</t>
  </si>
  <si>
    <t>Septembre 2025</t>
  </si>
  <si>
    <t>Tableau de bord</t>
  </si>
  <si>
    <t>Les retraites du régime des non-salariés agricoles</t>
  </si>
  <si>
    <t>au 31 décembre 2024</t>
  </si>
  <si>
    <t>DIRECTION DELEGUEE AUX POLITIQUES SOCIALES</t>
  </si>
  <si>
    <t>Direction des Statistiques et de la Science des données</t>
  </si>
  <si>
    <r>
      <t>Directrice de la publication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:</t>
    </r>
  </si>
  <si>
    <t>Nadia JOUBERT</t>
  </si>
  <si>
    <t>joubert.nadia@ccmsa.msa.fr</t>
  </si>
  <si>
    <t>Département Analyses et prévisions des prestations sociales</t>
  </si>
  <si>
    <t>odiot.sebastien@ccmsa.msa.fr</t>
  </si>
  <si>
    <t>Service "Retraite"</t>
  </si>
  <si>
    <t>hengel.audrey@ccmsa.msa.fr</t>
  </si>
  <si>
    <t>Réalisé par Marie-Laure CLERC :</t>
  </si>
  <si>
    <t>clerc.marie-laure@ccmsa.msa.fr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</si>
</sst>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\-#,##0\ "/>
    <numFmt numFmtId="165" formatCode="#,##0.0_ ;\-#,##0.0\ "/>
    <numFmt numFmtId="166" formatCode="_-* #,##0\ _€_-;\-* #,##0\ _€_-;_-* &quot;-&quot;??\ _€_-;_-@_-"/>
    <numFmt numFmtId="167" formatCode="_-* #,##0.00\ _€_-;\-* #,##0.00\ _€_-;_-* &quot;-&quot;??\ _€_-;_-@_-"/>
    <numFmt numFmtId="168" formatCode="#,##0.00_ ;\-#,##0.00\ "/>
    <numFmt numFmtId="169" formatCode="_-* #,##0_-;\-* #,##0_-;_-* &quot;-&quot;??_-;_-@_-"/>
    <numFmt numFmtId="170" formatCode="0.0"/>
    <numFmt numFmtId="171" formatCode="#,##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6"/>
      <color rgb="FF3333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sz val="9"/>
      <color rgb="FF3333FF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14"/>
      <color rgb="FF0070C0"/>
      <name val="Arial"/>
      <family val="2"/>
    </font>
    <font>
      <b/>
      <sz val="24"/>
      <color rgb="FF008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4"/>
      <color rgb="FF000000"/>
      <name val="Calibri"/>
      <family val="2"/>
    </font>
    <font>
      <u/>
      <sz val="16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A3FFA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D66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FED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rgb="FF3333FF"/>
      </top>
      <bottom style="thin">
        <color rgb="FF3333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A3FFA3"/>
      </right>
      <top style="thick">
        <color rgb="FFFFFFFF"/>
      </top>
      <bottom style="thick">
        <color rgb="FFA3FFA3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FFFF"/>
      </left>
      <right style="thick">
        <color rgb="FFA3FFA3"/>
      </right>
      <top style="thick">
        <color rgb="FFA3FFA3"/>
      </top>
      <bottom style="thick">
        <color rgb="FFA3FFA3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FFFF"/>
      </left>
      <right style="thick">
        <color rgb="FFA3FFA3"/>
      </right>
      <top style="thick">
        <color rgb="FFA3FFA3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0000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0000"/>
      </right>
      <top style="thick">
        <color rgb="FFFFFFFF"/>
      </top>
      <bottom style="thick">
        <color rgb="FFFFFFFF"/>
      </bottom>
      <diagonal/>
    </border>
    <border>
      <left/>
      <right style="thick">
        <color rgb="FFFF0000"/>
      </right>
      <top/>
      <bottom style="thick">
        <color rgb="FFFFFFFF"/>
      </bottom>
      <diagonal/>
    </border>
    <border>
      <left style="thick">
        <color rgb="FFFF0000"/>
      </left>
      <right style="thick">
        <color rgb="FFFFFFFF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CCECFF"/>
      </right>
      <top/>
      <bottom style="thick">
        <color rgb="FFCCEC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CCECFF"/>
      </right>
      <top style="thick">
        <color rgb="FFCCECFF"/>
      </top>
      <bottom style="thick">
        <color rgb="FFCCECFF"/>
      </bottom>
      <diagonal/>
    </border>
    <border>
      <left/>
      <right style="thick">
        <color rgb="FFCCECFF"/>
      </right>
      <top style="thick">
        <color rgb="FFCCECFF"/>
      </top>
      <bottom/>
      <diagonal/>
    </border>
    <border>
      <left style="thick">
        <color rgb="FFFFFFFF"/>
      </left>
      <right style="thick">
        <color rgb="FFFFCCFF"/>
      </right>
      <top style="thick">
        <color rgb="FFFFFFFF"/>
      </top>
      <bottom style="thick">
        <color rgb="FFFFCCFF"/>
      </bottom>
      <diagonal/>
    </border>
    <border>
      <left style="thick">
        <color rgb="FFFFFFFF"/>
      </left>
      <right style="thick">
        <color rgb="FFFFCCFF"/>
      </right>
      <top style="thick">
        <color rgb="FFFFCCFF"/>
      </top>
      <bottom style="thick">
        <color rgb="FFFFCCFF"/>
      </bottom>
      <diagonal/>
    </border>
    <border>
      <left style="thick">
        <color rgb="FFFFFFFF"/>
      </left>
      <right style="thick">
        <color rgb="FFFFCCFF"/>
      </right>
      <top style="thick">
        <color rgb="FFFFCCFF"/>
      </top>
      <bottom/>
      <diagonal/>
    </border>
    <border>
      <left style="thick">
        <color theme="0"/>
      </left>
      <right style="thick">
        <color rgb="FFFFFFFF"/>
      </right>
      <top style="thick">
        <color rgb="FFFFFFFF"/>
      </top>
      <bottom/>
      <diagonal/>
    </border>
    <border>
      <left style="thick">
        <color rgb="FFFF0000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CCFF"/>
      </right>
      <top style="thick">
        <color rgb="FFFFCCFF"/>
      </top>
      <bottom style="thick">
        <color rgb="FFFFFFFF"/>
      </bottom>
      <diagonal/>
    </border>
    <border>
      <left style="thick">
        <color rgb="FFFF0000"/>
      </left>
      <right style="thick">
        <color rgb="FFFFFFFF"/>
      </right>
      <top style="thick">
        <color rgb="FFFFFFFF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0000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rgb="FFCCECFF"/>
      </left>
      <right style="thick">
        <color rgb="FFCCECFF"/>
      </right>
      <top/>
      <bottom style="thick">
        <color rgb="FFCCECFF"/>
      </bottom>
      <diagonal/>
    </border>
    <border>
      <left style="thick">
        <color rgb="FFCCECFF"/>
      </left>
      <right/>
      <top/>
      <bottom style="thick">
        <color rgb="FFCCECFF"/>
      </bottom>
      <diagonal/>
    </border>
    <border>
      <left style="thick">
        <color rgb="FF3333FF"/>
      </left>
      <right style="thick">
        <color rgb="FFCCECFF"/>
      </right>
      <top/>
      <bottom style="thick">
        <color rgb="FFCCECFF"/>
      </bottom>
      <diagonal/>
    </border>
    <border>
      <left/>
      <right/>
      <top/>
      <bottom style="thick">
        <color rgb="FFFF0000"/>
      </bottom>
      <diagonal/>
    </border>
    <border>
      <left style="thick">
        <color rgb="FFCCECFF"/>
      </left>
      <right style="thick">
        <color rgb="FFCCECFF"/>
      </right>
      <top style="thick">
        <color rgb="FFCCECFF"/>
      </top>
      <bottom style="thick">
        <color rgb="FFCCECFF"/>
      </bottom>
      <diagonal/>
    </border>
    <border>
      <left style="thick">
        <color rgb="FFCCECFF"/>
      </left>
      <right/>
      <top style="thick">
        <color rgb="FFCCECFF"/>
      </top>
      <bottom style="thick">
        <color rgb="FFCCECFF"/>
      </bottom>
      <diagonal/>
    </border>
    <border>
      <left style="thick">
        <color rgb="FF3333FF"/>
      </left>
      <right style="thick">
        <color rgb="FFCCECFF"/>
      </right>
      <top style="thick">
        <color rgb="FFCCECFF"/>
      </top>
      <bottom style="thick">
        <color rgb="FFCCECFF"/>
      </bottom>
      <diagonal/>
    </border>
    <border>
      <left style="thick">
        <color rgb="FFFFFFFF"/>
      </left>
      <right style="thick">
        <color rgb="FFA3FFA3"/>
      </right>
      <top/>
      <bottom style="thick">
        <color rgb="FFA3FFA3"/>
      </bottom>
      <diagonal/>
    </border>
    <border>
      <left style="thick">
        <color rgb="FFFFFFFF"/>
      </left>
      <right style="thick">
        <color rgb="FFCCECFF"/>
      </right>
      <top style="thick">
        <color rgb="FFCCECFF"/>
      </top>
      <bottom style="thick">
        <color rgb="FFFFFFFF"/>
      </bottom>
      <diagonal/>
    </border>
    <border>
      <left/>
      <right style="thick">
        <color rgb="FFCCECFF"/>
      </right>
      <top style="thick">
        <color rgb="FFCCECFF"/>
      </top>
      <bottom style="thick">
        <color rgb="FFFFFFFF"/>
      </bottom>
      <diagonal/>
    </border>
    <border>
      <left style="thick">
        <color rgb="FFFF0000"/>
      </left>
      <right style="thick">
        <color rgb="FFFF0000"/>
      </right>
      <top style="thick">
        <color rgb="FFFFFFF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theme="0" tint="-4.9989318521683403E-2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FFFF"/>
      </bottom>
      <diagonal/>
    </border>
    <border>
      <left style="thick">
        <color rgb="FFFF0000"/>
      </left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rgb="FFFF0000"/>
      </right>
      <top/>
      <bottom style="thick">
        <color rgb="FFFFFFFF"/>
      </bottom>
      <diagonal/>
    </border>
    <border>
      <left style="thick">
        <color rgb="FFFF0000"/>
      </left>
      <right style="thick">
        <color theme="0"/>
      </right>
      <top/>
      <bottom/>
      <diagonal/>
    </border>
    <border>
      <left style="thick">
        <color theme="0"/>
      </left>
      <right style="thick">
        <color rgb="FFFF0000"/>
      </right>
      <top/>
      <bottom/>
      <diagonal/>
    </border>
    <border>
      <left style="thick">
        <color rgb="FFFFFFFF"/>
      </left>
      <right style="medium">
        <color indexed="64"/>
      </right>
      <top style="medium">
        <color indexed="64"/>
      </top>
      <bottom style="thick">
        <color rgb="FFFFFFFF"/>
      </bottom>
      <diagonal/>
    </border>
    <border>
      <left/>
      <right style="medium">
        <color indexed="64"/>
      </right>
      <top/>
      <bottom style="thick">
        <color rgb="FFFFFFF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/>
      <right style="thick">
        <color rgb="FFFFFFFF"/>
      </right>
      <top/>
      <bottom style="medium">
        <color indexed="64"/>
      </bottom>
      <diagonal/>
    </border>
    <border>
      <left style="thin">
        <color auto="1"/>
      </left>
      <right/>
      <top style="thick">
        <color rgb="FFFFFFF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/>
      <right style="thick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thin">
        <color auto="1"/>
      </right>
      <top style="thick">
        <color rgb="FFFFFFFF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rgb="FFFFFFFF"/>
      </right>
      <top style="thick">
        <color rgb="FFFFFFFF"/>
      </top>
      <bottom style="medium">
        <color auto="1"/>
      </bottom>
      <diagonal/>
    </border>
    <border>
      <left style="thick">
        <color rgb="FFFFFFFF"/>
      </left>
      <right style="medium">
        <color auto="1"/>
      </right>
      <top style="thick">
        <color rgb="FFFFFFFF"/>
      </top>
      <bottom style="medium">
        <color auto="1"/>
      </bottom>
      <diagonal/>
    </border>
    <border>
      <left style="thick">
        <color rgb="FFFFFFFF"/>
      </left>
      <right style="thick">
        <color rgb="FF3333FF"/>
      </right>
      <top style="thick">
        <color rgb="FFFFFFFF"/>
      </top>
      <bottom/>
      <diagonal/>
    </border>
    <border>
      <left style="thick">
        <color rgb="FFFFFFFF"/>
      </left>
      <right style="thick">
        <color rgb="FF3333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CCECFF"/>
      </bottom>
      <diagonal/>
    </border>
    <border>
      <left style="thick">
        <color rgb="FFFF0000"/>
      </left>
      <right style="thick">
        <color rgb="FFFF0000"/>
      </right>
      <top style="thick">
        <color rgb="FFCCECFF"/>
      </top>
      <bottom style="thick">
        <color rgb="FFCCECFF"/>
      </bottom>
      <diagonal/>
    </border>
    <border>
      <left style="thick">
        <color rgb="FFFF0000"/>
      </left>
      <right style="thick">
        <color rgb="FFFF0000"/>
      </right>
      <top style="thick">
        <color rgb="FFCCECFF"/>
      </top>
      <bottom/>
      <diagonal/>
    </border>
    <border>
      <left style="thick">
        <color rgb="FFFF0000"/>
      </left>
      <right style="thick">
        <color rgb="FFFF0000"/>
      </right>
      <top style="thick">
        <color rgb="FFCCECFF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2"/>
    </xf>
    <xf numFmtId="0" fontId="9" fillId="0" borderId="0" xfId="0" applyFont="1"/>
    <xf numFmtId="0" fontId="9" fillId="2" borderId="1" xfId="0" applyFont="1" applyFill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2" fillId="5" borderId="8" xfId="0" applyFont="1" applyFill="1" applyBorder="1" applyAlignment="1">
      <alignment vertical="center" wrapText="1"/>
    </xf>
    <xf numFmtId="164" fontId="13" fillId="0" borderId="9" xfId="1" applyNumberFormat="1" applyFont="1" applyBorder="1" applyAlignment="1">
      <alignment vertical="center" wrapText="1"/>
    </xf>
    <xf numFmtId="164" fontId="13" fillId="6" borderId="2" xfId="1" applyNumberFormat="1" applyFont="1" applyFill="1" applyBorder="1" applyAlignment="1">
      <alignment vertical="center" wrapText="1"/>
    </xf>
    <xf numFmtId="165" fontId="13" fillId="6" borderId="2" xfId="1" applyNumberFormat="1" applyFont="1" applyFill="1" applyBorder="1" applyAlignment="1">
      <alignment vertical="center" wrapText="1"/>
    </xf>
    <xf numFmtId="164" fontId="13" fillId="0" borderId="12" xfId="1" applyNumberFormat="1" applyFont="1" applyBorder="1" applyAlignment="1">
      <alignment vertical="center" wrapText="1"/>
    </xf>
    <xf numFmtId="0" fontId="0" fillId="0" borderId="14" xfId="0" applyBorder="1"/>
    <xf numFmtId="0" fontId="0" fillId="0" borderId="15" xfId="0" applyBorder="1"/>
    <xf numFmtId="164" fontId="13" fillId="0" borderId="16" xfId="1" applyNumberFormat="1" applyFont="1" applyBorder="1" applyAlignment="1">
      <alignment vertical="center" wrapText="1"/>
    </xf>
    <xf numFmtId="0" fontId="11" fillId="8" borderId="19" xfId="0" applyFont="1" applyFill="1" applyBorder="1" applyAlignment="1">
      <alignment horizontal="center" vertical="center" wrapText="1"/>
    </xf>
    <xf numFmtId="166" fontId="13" fillId="7" borderId="2" xfId="1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/>
    </xf>
    <xf numFmtId="0" fontId="11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vertical="center" wrapText="1"/>
    </xf>
    <xf numFmtId="164" fontId="13" fillId="0" borderId="25" xfId="1" applyNumberFormat="1" applyFont="1" applyBorder="1" applyAlignment="1">
      <alignment vertical="center" wrapText="1"/>
    </xf>
    <xf numFmtId="164" fontId="13" fillId="9" borderId="26" xfId="1" applyNumberFormat="1" applyFont="1" applyFill="1" applyBorder="1" applyAlignment="1">
      <alignment vertical="center" wrapText="1"/>
    </xf>
    <xf numFmtId="165" fontId="13" fillId="9" borderId="26" xfId="1" applyNumberFormat="1" applyFont="1" applyFill="1" applyBorder="1" applyAlignment="1">
      <alignment vertical="center" wrapText="1"/>
    </xf>
    <xf numFmtId="0" fontId="16" fillId="5" borderId="24" xfId="0" applyFont="1" applyFill="1" applyBorder="1" applyAlignment="1">
      <alignment horizontal="right" vertical="center" wrapText="1"/>
    </xf>
    <xf numFmtId="164" fontId="13" fillId="0" borderId="27" xfId="1" applyNumberFormat="1" applyFont="1" applyBorder="1" applyAlignment="1">
      <alignment vertical="center" wrapText="1"/>
    </xf>
    <xf numFmtId="164" fontId="13" fillId="10" borderId="26" xfId="1" applyNumberFormat="1" applyFont="1" applyFill="1" applyBorder="1" applyAlignment="1">
      <alignment vertical="center" wrapText="1"/>
    </xf>
    <xf numFmtId="164" fontId="13" fillId="0" borderId="29" xfId="1" applyNumberFormat="1" applyFont="1" applyBorder="1" applyAlignment="1">
      <alignment vertical="center" wrapText="1"/>
    </xf>
    <xf numFmtId="164" fontId="13" fillId="11" borderId="2" xfId="1" applyNumberFormat="1" applyFont="1" applyFill="1" applyBorder="1" applyAlignment="1">
      <alignment vertical="center" wrapText="1"/>
    </xf>
    <xf numFmtId="164" fontId="13" fillId="0" borderId="30" xfId="1" applyNumberFormat="1" applyFont="1" applyBorder="1" applyAlignment="1">
      <alignment vertical="center" wrapText="1"/>
    </xf>
    <xf numFmtId="164" fontId="13" fillId="0" borderId="31" xfId="1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164" fontId="10" fillId="4" borderId="11" xfId="0" applyNumberFormat="1" applyFont="1" applyFill="1" applyBorder="1"/>
    <xf numFmtId="164" fontId="10" fillId="4" borderId="13" xfId="0" applyNumberFormat="1" applyFont="1" applyFill="1" applyBorder="1"/>
    <xf numFmtId="0" fontId="3" fillId="0" borderId="5" xfId="0" applyFont="1" applyBorder="1" applyAlignment="1">
      <alignment horizontal="centerContinuous" vertical="center"/>
    </xf>
    <xf numFmtId="3" fontId="13" fillId="0" borderId="12" xfId="1" applyNumberFormat="1" applyFont="1" applyBorder="1" applyAlignment="1">
      <alignment horizontal="right" vertical="center" wrapText="1"/>
    </xf>
    <xf numFmtId="3" fontId="13" fillId="6" borderId="2" xfId="1" applyNumberFormat="1" applyFont="1" applyFill="1" applyBorder="1" applyAlignment="1">
      <alignment horizontal="right" vertical="center" wrapText="1"/>
    </xf>
    <xf numFmtId="0" fontId="11" fillId="8" borderId="33" xfId="0" applyFont="1" applyFill="1" applyBorder="1" applyAlignment="1">
      <alignment horizontal="center" vertical="center" wrapText="1"/>
    </xf>
    <xf numFmtId="166" fontId="13" fillId="2" borderId="18" xfId="1" applyNumberFormat="1" applyFont="1" applyFill="1" applyBorder="1" applyAlignment="1">
      <alignment horizontal="right" vertical="center" wrapText="1"/>
    </xf>
    <xf numFmtId="166" fontId="13" fillId="2" borderId="20" xfId="1" applyNumberFormat="1" applyFont="1" applyFill="1" applyBorder="1" applyAlignment="1">
      <alignment horizontal="right" vertical="center" wrapText="1"/>
    </xf>
    <xf numFmtId="166" fontId="13" fillId="2" borderId="21" xfId="1" applyNumberFormat="1" applyFont="1" applyFill="1" applyBorder="1" applyAlignment="1">
      <alignment horizontal="right" vertical="center" wrapText="1"/>
    </xf>
    <xf numFmtId="166" fontId="13" fillId="2" borderId="22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2" fillId="5" borderId="1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right" vertical="center" wrapText="1"/>
    </xf>
    <xf numFmtId="164" fontId="13" fillId="0" borderId="34" xfId="1" applyNumberFormat="1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13" fillId="6" borderId="2" xfId="0" applyNumberFormat="1" applyFont="1" applyFill="1" applyBorder="1" applyAlignment="1">
      <alignment vertical="center" wrapText="1"/>
    </xf>
    <xf numFmtId="0" fontId="12" fillId="5" borderId="8" xfId="0" quotePrefix="1" applyFont="1" applyFill="1" applyBorder="1" applyAlignment="1">
      <alignment vertical="center" wrapText="1"/>
    </xf>
    <xf numFmtId="3" fontId="13" fillId="0" borderId="12" xfId="0" applyNumberFormat="1" applyFont="1" applyBorder="1" applyAlignment="1">
      <alignment vertical="center" wrapText="1"/>
    </xf>
    <xf numFmtId="3" fontId="13" fillId="0" borderId="16" xfId="0" applyNumberFormat="1" applyFont="1" applyBorder="1" applyAlignment="1">
      <alignment vertical="center" wrapText="1"/>
    </xf>
    <xf numFmtId="3" fontId="13" fillId="0" borderId="25" xfId="0" applyNumberFormat="1" applyFont="1" applyBorder="1" applyAlignment="1">
      <alignment horizontal="right" vertical="center" wrapText="1"/>
    </xf>
    <xf numFmtId="3" fontId="13" fillId="0" borderId="27" xfId="0" applyNumberFormat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right" vertical="center" wrapText="1"/>
    </xf>
    <xf numFmtId="0" fontId="13" fillId="0" borderId="27" xfId="0" applyFont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2" fillId="2" borderId="36" xfId="0" applyFont="1" applyFill="1" applyBorder="1" applyAlignment="1">
      <alignment horizontal="centerContinuous" vertical="center" wrapText="1"/>
    </xf>
    <xf numFmtId="0" fontId="9" fillId="2" borderId="37" xfId="0" applyFont="1" applyFill="1" applyBorder="1" applyAlignment="1">
      <alignment horizontal="centerContinuous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4" borderId="7" xfId="0" applyFill="1" applyBorder="1" applyAlignment="1">
      <alignment wrapText="1"/>
    </xf>
    <xf numFmtId="0" fontId="11" fillId="8" borderId="38" xfId="0" applyFont="1" applyFill="1" applyBorder="1" applyAlignment="1">
      <alignment horizontal="center" vertical="center" wrapText="1"/>
    </xf>
    <xf numFmtId="166" fontId="13" fillId="2" borderId="26" xfId="1" applyNumberFormat="1" applyFont="1" applyFill="1" applyBorder="1" applyAlignment="1">
      <alignment horizontal="right" vertical="center" wrapText="1"/>
    </xf>
    <xf numFmtId="0" fontId="13" fillId="2" borderId="8" xfId="1" applyNumberFormat="1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centerContinuous" vertical="center" wrapText="1"/>
    </xf>
    <xf numFmtId="0" fontId="11" fillId="5" borderId="32" xfId="0" applyFont="1" applyFill="1" applyBorder="1" applyAlignment="1">
      <alignment horizontal="centerContinuous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right" vertical="center" wrapText="1"/>
    </xf>
    <xf numFmtId="166" fontId="11" fillId="4" borderId="44" xfId="1" applyNumberFormat="1" applyFont="1" applyFill="1" applyBorder="1" applyAlignment="1">
      <alignment horizontal="right" vertical="center" wrapText="1"/>
    </xf>
    <xf numFmtId="166" fontId="11" fillId="12" borderId="6" xfId="1" applyNumberFormat="1" applyFont="1" applyFill="1" applyBorder="1" applyAlignment="1">
      <alignment horizontal="right" vertical="center" wrapText="1"/>
    </xf>
    <xf numFmtId="0" fontId="2" fillId="0" borderId="0" xfId="0" quotePrefix="1" applyFont="1" applyAlignment="1">
      <alignment horizontal="center"/>
    </xf>
    <xf numFmtId="0" fontId="11" fillId="0" borderId="27" xfId="0" applyFont="1" applyBorder="1" applyAlignment="1">
      <alignment horizontal="right" vertical="center" wrapText="1"/>
    </xf>
    <xf numFmtId="0" fontId="11" fillId="0" borderId="45" xfId="0" applyFont="1" applyBorder="1" applyAlignment="1">
      <alignment horizontal="right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right" vertical="center" wrapText="1"/>
    </xf>
    <xf numFmtId="0" fontId="12" fillId="4" borderId="24" xfId="0" applyFont="1" applyFill="1" applyBorder="1" applyAlignment="1">
      <alignment vertical="center" wrapText="1"/>
    </xf>
    <xf numFmtId="2" fontId="11" fillId="6" borderId="2" xfId="0" applyNumberFormat="1" applyFont="1" applyFill="1" applyBorder="1" applyAlignment="1">
      <alignment horizontal="center" vertical="center" wrapText="1"/>
    </xf>
    <xf numFmtId="166" fontId="11" fillId="12" borderId="0" xfId="1" applyNumberFormat="1" applyFont="1" applyFill="1" applyBorder="1" applyAlignment="1">
      <alignment horizontal="right" vertical="center" wrapText="1"/>
    </xf>
    <xf numFmtId="0" fontId="13" fillId="9" borderId="26" xfId="0" applyFont="1" applyFill="1" applyBorder="1" applyAlignment="1">
      <alignment horizontal="center" vertical="center" wrapText="1"/>
    </xf>
    <xf numFmtId="2" fontId="11" fillId="9" borderId="26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164" fontId="18" fillId="9" borderId="26" xfId="1" applyNumberFormat="1" applyFont="1" applyFill="1" applyBorder="1" applyAlignment="1">
      <alignment vertical="center" wrapText="1"/>
    </xf>
    <xf numFmtId="164" fontId="18" fillId="2" borderId="27" xfId="1" applyNumberFormat="1" applyFont="1" applyFill="1" applyBorder="1" applyAlignment="1">
      <alignment vertical="center" wrapText="1"/>
    </xf>
    <xf numFmtId="168" fontId="18" fillId="2" borderId="27" xfId="1" applyNumberFormat="1" applyFont="1" applyFill="1" applyBorder="1" applyAlignment="1">
      <alignment vertical="center" wrapText="1"/>
    </xf>
    <xf numFmtId="164" fontId="18" fillId="2" borderId="49" xfId="1" applyNumberFormat="1" applyFont="1" applyFill="1" applyBorder="1" applyAlignment="1">
      <alignment vertical="center" wrapText="1"/>
    </xf>
    <xf numFmtId="164" fontId="18" fillId="2" borderId="50" xfId="1" applyNumberFormat="1" applyFont="1" applyFill="1" applyBorder="1" applyAlignment="1">
      <alignment vertical="center" wrapText="1"/>
    </xf>
    <xf numFmtId="168" fontId="18" fillId="2" borderId="49" xfId="1" applyNumberFormat="1" applyFont="1" applyFill="1" applyBorder="1" applyAlignment="1">
      <alignment vertical="center" wrapText="1"/>
    </xf>
    <xf numFmtId="0" fontId="11" fillId="8" borderId="51" xfId="0" applyFont="1" applyFill="1" applyBorder="1" applyAlignment="1">
      <alignment horizontal="center" vertical="center" wrapText="1"/>
    </xf>
    <xf numFmtId="166" fontId="13" fillId="12" borderId="11" xfId="1" applyNumberFormat="1" applyFont="1" applyFill="1" applyBorder="1" applyAlignment="1">
      <alignment horizontal="right" vertical="center" wrapText="1"/>
    </xf>
    <xf numFmtId="166" fontId="13" fillId="12" borderId="13" xfId="1" applyNumberFormat="1" applyFont="1" applyFill="1" applyBorder="1" applyAlignment="1">
      <alignment horizontal="right" vertical="center" wrapText="1"/>
    </xf>
    <xf numFmtId="0" fontId="13" fillId="2" borderId="18" xfId="1" applyNumberFormat="1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0" xfId="0" applyFont="1" applyBorder="1"/>
    <xf numFmtId="0" fontId="2" fillId="0" borderId="0" xfId="0" applyFont="1" applyBorder="1" applyAlignment="1">
      <alignment horizontal="center"/>
    </xf>
    <xf numFmtId="0" fontId="9" fillId="2" borderId="52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Continuous" vertical="center"/>
    </xf>
    <xf numFmtId="0" fontId="11" fillId="8" borderId="26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166" fontId="11" fillId="7" borderId="26" xfId="1" applyNumberFormat="1" applyFont="1" applyFill="1" applyBorder="1" applyAlignment="1">
      <alignment horizontal="right" vertical="center" wrapText="1"/>
    </xf>
    <xf numFmtId="0" fontId="12" fillId="5" borderId="53" xfId="0" applyFont="1" applyFill="1" applyBorder="1" applyAlignment="1">
      <alignment vertical="center" wrapText="1"/>
    </xf>
    <xf numFmtId="166" fontId="11" fillId="7" borderId="0" xfId="1" applyNumberFormat="1" applyFont="1" applyFill="1" applyBorder="1" applyAlignment="1">
      <alignment horizontal="right" vertical="center" wrapText="1"/>
    </xf>
    <xf numFmtId="0" fontId="11" fillId="8" borderId="5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vertical="center" wrapText="1"/>
    </xf>
    <xf numFmtId="164" fontId="11" fillId="7" borderId="3" xfId="1" applyNumberFormat="1" applyFont="1" applyFill="1" applyBorder="1" applyAlignment="1">
      <alignment vertical="center" wrapText="1"/>
    </xf>
    <xf numFmtId="166" fontId="13" fillId="7" borderId="26" xfId="1" applyNumberFormat="1" applyFont="1" applyFill="1" applyBorder="1" applyAlignment="1">
      <alignment horizontal="right" vertical="center" wrapText="1"/>
    </xf>
    <xf numFmtId="0" fontId="16" fillId="5" borderId="26" xfId="0" applyFont="1" applyFill="1" applyBorder="1" applyAlignment="1">
      <alignment horizontal="right" vertical="center" wrapText="1"/>
    </xf>
    <xf numFmtId="164" fontId="13" fillId="7" borderId="3" xfId="1" applyNumberFormat="1" applyFont="1" applyFill="1" applyBorder="1" applyAlignment="1">
      <alignment vertical="center" wrapText="1"/>
    </xf>
    <xf numFmtId="164" fontId="11" fillId="7" borderId="23" xfId="1" applyNumberFormat="1" applyFont="1" applyFill="1" applyBorder="1" applyAlignment="1">
      <alignment vertical="center" wrapText="1"/>
    </xf>
    <xf numFmtId="166" fontId="13" fillId="7" borderId="53" xfId="1" applyNumberFormat="1" applyFont="1" applyFill="1" applyBorder="1" applyAlignment="1">
      <alignment horizontal="right" vertical="center" wrapText="1"/>
    </xf>
    <xf numFmtId="166" fontId="13" fillId="7" borderId="0" xfId="1" applyNumberFormat="1" applyFont="1" applyFill="1" applyBorder="1" applyAlignment="1">
      <alignment horizontal="right" vertical="center" wrapText="1"/>
    </xf>
    <xf numFmtId="164" fontId="13" fillId="7" borderId="23" xfId="1" applyNumberFormat="1" applyFont="1" applyFill="1" applyBorder="1" applyAlignment="1">
      <alignment vertical="center" wrapText="1"/>
    </xf>
    <xf numFmtId="0" fontId="0" fillId="0" borderId="55" xfId="0" applyBorder="1"/>
    <xf numFmtId="0" fontId="0" fillId="0" borderId="56" xfId="0" applyBorder="1"/>
    <xf numFmtId="0" fontId="0" fillId="2" borderId="57" xfId="0" applyFill="1" applyBorder="1"/>
    <xf numFmtId="0" fontId="0" fillId="2" borderId="58" xfId="0" applyFill="1" applyBorder="1"/>
    <xf numFmtId="0" fontId="14" fillId="2" borderId="58" xfId="0" applyFont="1" applyFill="1" applyBorder="1" applyAlignment="1">
      <alignment horizontal="center" vertical="center"/>
    </xf>
    <xf numFmtId="0" fontId="0" fillId="2" borderId="59" xfId="0" applyFill="1" applyBorder="1"/>
    <xf numFmtId="0" fontId="0" fillId="2" borderId="60" xfId="0" applyFill="1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2" borderId="61" xfId="0" applyFill="1" applyBorder="1"/>
    <xf numFmtId="0" fontId="0" fillId="0" borderId="60" xfId="0" applyBorder="1"/>
    <xf numFmtId="0" fontId="14" fillId="13" borderId="52" xfId="0" applyFont="1" applyFill="1" applyBorder="1" applyAlignment="1">
      <alignment horizontal="centerContinuous" vertical="center"/>
    </xf>
    <xf numFmtId="0" fontId="0" fillId="0" borderId="62" xfId="0" applyBorder="1"/>
    <xf numFmtId="164" fontId="11" fillId="13" borderId="2" xfId="1" applyNumberFormat="1" applyFont="1" applyFill="1" applyBorder="1" applyAlignment="1">
      <alignment horizontal="center" vertical="center" wrapText="1"/>
    </xf>
    <xf numFmtId="0" fontId="19" fillId="13" borderId="8" xfId="0" applyFont="1" applyFill="1" applyBorder="1" applyAlignment="1">
      <alignment horizontal="centerContinuous" vertical="center" wrapText="1"/>
    </xf>
    <xf numFmtId="0" fontId="12" fillId="13" borderId="8" xfId="0" applyFont="1" applyFill="1" applyBorder="1" applyAlignment="1">
      <alignment vertical="center" wrapText="1"/>
    </xf>
    <xf numFmtId="164" fontId="11" fillId="2" borderId="10" xfId="1" applyNumberFormat="1" applyFont="1" applyFill="1" applyBorder="1" applyAlignment="1">
      <alignment vertical="center" wrapText="1"/>
    </xf>
    <xf numFmtId="166" fontId="11" fillId="7" borderId="10" xfId="1" applyNumberFormat="1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horizontal="right" vertical="center" wrapText="1"/>
    </xf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14" fillId="2" borderId="52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4" fontId="11" fillId="13" borderId="66" xfId="1" applyNumberFormat="1" applyFont="1" applyFill="1" applyBorder="1" applyAlignment="1">
      <alignment horizontal="center" vertical="center" wrapText="1"/>
    </xf>
    <xf numFmtId="164" fontId="11" fillId="2" borderId="10" xfId="1" applyNumberFormat="1" applyFont="1" applyFill="1" applyBorder="1" applyAlignment="1">
      <alignment horizontal="right" vertical="center" wrapText="1" indent="3"/>
    </xf>
    <xf numFmtId="0" fontId="12" fillId="5" borderId="67" xfId="0" applyFont="1" applyFill="1" applyBorder="1" applyAlignment="1">
      <alignment vertical="center" wrapText="1"/>
    </xf>
    <xf numFmtId="166" fontId="13" fillId="2" borderId="68" xfId="1" applyNumberFormat="1" applyFont="1" applyFill="1" applyBorder="1" applyAlignment="1">
      <alignment horizontal="right" vertical="center" wrapText="1"/>
    </xf>
    <xf numFmtId="164" fontId="20" fillId="2" borderId="10" xfId="1" applyNumberFormat="1" applyFont="1" applyFill="1" applyBorder="1" applyAlignment="1">
      <alignment vertical="center" wrapText="1"/>
    </xf>
    <xf numFmtId="0" fontId="12" fillId="5" borderId="69" xfId="0" applyFont="1" applyFill="1" applyBorder="1" applyAlignment="1">
      <alignment vertical="center" wrapText="1"/>
    </xf>
    <xf numFmtId="166" fontId="13" fillId="2" borderId="70" xfId="1" applyNumberFormat="1" applyFont="1" applyFill="1" applyBorder="1" applyAlignment="1">
      <alignment horizontal="right" vertical="center" wrapText="1"/>
    </xf>
    <xf numFmtId="0" fontId="12" fillId="5" borderId="21" xfId="0" quotePrefix="1" applyFont="1" applyFill="1" applyBorder="1" applyAlignment="1">
      <alignment vertical="center" wrapText="1"/>
    </xf>
    <xf numFmtId="166" fontId="11" fillId="12" borderId="22" xfId="1" applyNumberFormat="1" applyFont="1" applyFill="1" applyBorder="1" applyAlignment="1">
      <alignment horizontal="right" vertical="center" wrapText="1"/>
    </xf>
    <xf numFmtId="0" fontId="11" fillId="14" borderId="23" xfId="0" applyFont="1" applyFill="1" applyBorder="1" applyAlignment="1">
      <alignment horizontal="center" vertical="center" wrapText="1"/>
    </xf>
    <xf numFmtId="167" fontId="11" fillId="7" borderId="10" xfId="1" applyNumberFormat="1" applyFont="1" applyFill="1" applyBorder="1" applyAlignment="1">
      <alignment horizontal="right" vertical="center" wrapText="1"/>
    </xf>
    <xf numFmtId="168" fontId="11" fillId="2" borderId="10" xfId="1" applyNumberFormat="1" applyFont="1" applyFill="1" applyBorder="1" applyAlignment="1">
      <alignment vertical="center" wrapText="1"/>
    </xf>
    <xf numFmtId="168" fontId="10" fillId="4" borderId="11" xfId="0" applyNumberFormat="1" applyFont="1" applyFill="1" applyBorder="1"/>
    <xf numFmtId="168" fontId="10" fillId="4" borderId="13" xfId="0" applyNumberFormat="1" applyFont="1" applyFill="1" applyBorder="1"/>
    <xf numFmtId="0" fontId="21" fillId="13" borderId="2" xfId="0" applyFont="1" applyFill="1" applyBorder="1" applyAlignment="1">
      <alignment horizontal="center" vertical="center" wrapText="1"/>
    </xf>
    <xf numFmtId="0" fontId="11" fillId="14" borderId="39" xfId="0" applyFont="1" applyFill="1" applyBorder="1" applyAlignment="1">
      <alignment horizontal="center" vertical="center" wrapText="1"/>
    </xf>
    <xf numFmtId="0" fontId="11" fillId="14" borderId="3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170" fontId="11" fillId="6" borderId="2" xfId="0" applyNumberFormat="1" applyFont="1" applyFill="1" applyBorder="1" applyAlignment="1">
      <alignment horizontal="center" vertical="center" wrapText="1"/>
    </xf>
    <xf numFmtId="170" fontId="11" fillId="9" borderId="26" xfId="0" applyNumberFormat="1" applyFont="1" applyFill="1" applyBorder="1" applyAlignment="1">
      <alignment horizontal="center" vertical="center" wrapText="1"/>
    </xf>
    <xf numFmtId="0" fontId="11" fillId="6" borderId="71" xfId="0" applyFont="1" applyFill="1" applyBorder="1" applyAlignment="1">
      <alignment horizontal="center" vertical="center" wrapText="1"/>
    </xf>
    <xf numFmtId="165" fontId="13" fillId="6" borderId="72" xfId="1" applyNumberFormat="1" applyFont="1" applyFill="1" applyBorder="1" applyAlignment="1">
      <alignment vertical="center" wrapText="1"/>
    </xf>
    <xf numFmtId="165" fontId="13" fillId="6" borderId="73" xfId="1" applyNumberFormat="1" applyFont="1" applyFill="1" applyBorder="1" applyAlignment="1">
      <alignment vertical="center" wrapText="1"/>
    </xf>
    <xf numFmtId="0" fontId="11" fillId="6" borderId="74" xfId="0" applyFont="1" applyFill="1" applyBorder="1" applyAlignment="1">
      <alignment horizontal="center" vertical="center" wrapText="1"/>
    </xf>
    <xf numFmtId="171" fontId="13" fillId="6" borderId="3" xfId="0" applyNumberFormat="1" applyFont="1" applyFill="1" applyBorder="1" applyAlignment="1">
      <alignment vertical="center" wrapText="1"/>
    </xf>
    <xf numFmtId="171" fontId="13" fillId="6" borderId="2" xfId="0" applyNumberFormat="1" applyFont="1" applyFill="1" applyBorder="1" applyAlignment="1">
      <alignment vertical="center" wrapText="1"/>
    </xf>
    <xf numFmtId="171" fontId="13" fillId="6" borderId="75" xfId="0" applyNumberFormat="1" applyFont="1" applyFill="1" applyBorder="1" applyAlignment="1">
      <alignment vertical="center" wrapText="1"/>
    </xf>
    <xf numFmtId="0" fontId="13" fillId="0" borderId="76" xfId="0" applyFont="1" applyBorder="1" applyAlignment="1">
      <alignment horizontal="right" vertical="center" wrapText="1"/>
    </xf>
    <xf numFmtId="0" fontId="13" fillId="0" borderId="77" xfId="0" applyFont="1" applyBorder="1" applyAlignment="1">
      <alignment horizontal="right" vertical="center" wrapText="1"/>
    </xf>
    <xf numFmtId="169" fontId="13" fillId="0" borderId="76" xfId="1" applyNumberFormat="1" applyFont="1" applyBorder="1" applyAlignment="1">
      <alignment horizontal="right" vertical="center" wrapText="1"/>
    </xf>
    <xf numFmtId="165" fontId="13" fillId="9" borderId="3" xfId="1" applyNumberFormat="1" applyFont="1" applyFill="1" applyBorder="1" applyAlignment="1">
      <alignment vertical="center" wrapText="1"/>
    </xf>
    <xf numFmtId="169" fontId="18" fillId="2" borderId="77" xfId="1" applyNumberFormat="1" applyFont="1" applyFill="1" applyBorder="1" applyAlignment="1">
      <alignment horizontal="right" vertical="center" wrapText="1"/>
    </xf>
    <xf numFmtId="169" fontId="13" fillId="0" borderId="77" xfId="1" applyNumberFormat="1" applyFont="1" applyBorder="1" applyAlignment="1">
      <alignment horizontal="right" vertical="center" wrapText="1"/>
    </xf>
    <xf numFmtId="0" fontId="11" fillId="7" borderId="78" xfId="0" applyFont="1" applyFill="1" applyBorder="1" applyAlignment="1">
      <alignment horizontal="center" vertical="center" wrapText="1"/>
    </xf>
    <xf numFmtId="0" fontId="11" fillId="7" borderId="79" xfId="0" applyFont="1" applyFill="1" applyBorder="1" applyAlignment="1">
      <alignment horizontal="center" vertical="center" wrapText="1"/>
    </xf>
    <xf numFmtId="0" fontId="13" fillId="0" borderId="80" xfId="0" applyFont="1" applyBorder="1" applyAlignment="1">
      <alignment horizontal="right" vertical="center" wrapText="1"/>
    </xf>
    <xf numFmtId="0" fontId="13" fillId="0" borderId="81" xfId="0" applyFont="1" applyBorder="1" applyAlignment="1">
      <alignment horizontal="right" vertical="center" wrapText="1"/>
    </xf>
    <xf numFmtId="0" fontId="13" fillId="0" borderId="82" xfId="0" applyFont="1" applyBorder="1" applyAlignment="1">
      <alignment horizontal="right" vertical="center" wrapText="1"/>
    </xf>
    <xf numFmtId="0" fontId="13" fillId="0" borderId="83" xfId="0" applyFont="1" applyBorder="1" applyAlignment="1">
      <alignment horizontal="right" vertical="center" wrapText="1"/>
    </xf>
    <xf numFmtId="0" fontId="11" fillId="9" borderId="74" xfId="0" applyFont="1" applyFill="1" applyBorder="1" applyAlignment="1">
      <alignment horizontal="center" vertical="center" wrapText="1"/>
    </xf>
    <xf numFmtId="0" fontId="11" fillId="9" borderId="71" xfId="0" applyFont="1" applyFill="1" applyBorder="1" applyAlignment="1">
      <alignment horizontal="center" vertical="center" wrapText="1"/>
    </xf>
    <xf numFmtId="169" fontId="13" fillId="0" borderId="80" xfId="1" applyNumberFormat="1" applyFont="1" applyBorder="1" applyAlignment="1">
      <alignment horizontal="right" vertical="center" wrapText="1"/>
    </xf>
    <xf numFmtId="165" fontId="13" fillId="9" borderId="72" xfId="1" applyNumberFormat="1" applyFont="1" applyFill="1" applyBorder="1" applyAlignment="1">
      <alignment vertical="center" wrapText="1"/>
    </xf>
    <xf numFmtId="169" fontId="18" fillId="2" borderId="81" xfId="1" applyNumberFormat="1" applyFont="1" applyFill="1" applyBorder="1" applyAlignment="1">
      <alignment horizontal="right" vertical="center" wrapText="1"/>
    </xf>
    <xf numFmtId="165" fontId="18" fillId="9" borderId="72" xfId="1" applyNumberFormat="1" applyFont="1" applyFill="1" applyBorder="1" applyAlignment="1">
      <alignment vertical="center" wrapText="1"/>
    </xf>
    <xf numFmtId="169" fontId="13" fillId="0" borderId="81" xfId="1" applyNumberFormat="1" applyFont="1" applyBorder="1" applyAlignment="1">
      <alignment horizontal="right" vertical="center" wrapText="1"/>
    </xf>
    <xf numFmtId="169" fontId="18" fillId="2" borderId="82" xfId="1" applyNumberFormat="1" applyFont="1" applyFill="1" applyBorder="1" applyAlignment="1">
      <alignment horizontal="right" vertical="center" wrapText="1"/>
    </xf>
    <xf numFmtId="169" fontId="18" fillId="2" borderId="83" xfId="1" applyNumberFormat="1" applyFont="1" applyFill="1" applyBorder="1" applyAlignment="1">
      <alignment horizontal="right" vertical="center" wrapText="1"/>
    </xf>
    <xf numFmtId="165" fontId="13" fillId="9" borderId="84" xfId="1" applyNumberFormat="1" applyFont="1" applyFill="1" applyBorder="1" applyAlignment="1">
      <alignment vertical="center" wrapText="1"/>
    </xf>
    <xf numFmtId="165" fontId="13" fillId="9" borderId="85" xfId="1" applyNumberFormat="1" applyFont="1" applyFill="1" applyBorder="1" applyAlignment="1">
      <alignment vertical="center" wrapText="1"/>
    </xf>
    <xf numFmtId="0" fontId="19" fillId="13" borderId="2" xfId="0" applyFont="1" applyFill="1" applyBorder="1" applyAlignment="1">
      <alignment horizontal="centerContinuous" vertical="center" wrapText="1"/>
    </xf>
    <xf numFmtId="0" fontId="12" fillId="5" borderId="17" xfId="0" quotePrefix="1" applyFont="1" applyFill="1" applyBorder="1" applyAlignment="1">
      <alignment vertical="center" wrapText="1"/>
    </xf>
    <xf numFmtId="166" fontId="11" fillId="7" borderId="17" xfId="1" applyNumberFormat="1" applyFont="1" applyFill="1" applyBorder="1" applyAlignment="1">
      <alignment horizontal="right" vertical="center" wrapText="1"/>
    </xf>
    <xf numFmtId="164" fontId="11" fillId="2" borderId="17" xfId="1" applyNumberFormat="1" applyFont="1" applyFill="1" applyBorder="1" applyAlignment="1">
      <alignment vertical="center" wrapText="1"/>
    </xf>
    <xf numFmtId="166" fontId="15" fillId="4" borderId="0" xfId="0" applyNumberFormat="1" applyFont="1" applyFill="1"/>
    <xf numFmtId="166" fontId="9" fillId="0" borderId="0" xfId="0" applyNumberFormat="1" applyFont="1"/>
    <xf numFmtId="164" fontId="11" fillId="4" borderId="10" xfId="1" applyNumberFormat="1" applyFont="1" applyFill="1" applyBorder="1" applyAlignment="1">
      <alignment vertical="center" wrapText="1"/>
    </xf>
    <xf numFmtId="0" fontId="11" fillId="5" borderId="86" xfId="0" applyFont="1" applyFill="1" applyBorder="1" applyAlignment="1">
      <alignment horizontal="centerContinuous" vertical="center" wrapText="1"/>
    </xf>
    <xf numFmtId="0" fontId="11" fillId="5" borderId="87" xfId="0" applyFont="1" applyFill="1" applyBorder="1" applyAlignment="1">
      <alignment horizontal="center" vertical="center" wrapText="1"/>
    </xf>
    <xf numFmtId="165" fontId="13" fillId="6" borderId="26" xfId="1" applyNumberFormat="1" applyFont="1" applyFill="1" applyBorder="1" applyAlignment="1">
      <alignment vertical="center" wrapText="1"/>
    </xf>
    <xf numFmtId="165" fontId="18" fillId="9" borderId="26" xfId="1" applyNumberFormat="1" applyFont="1" applyFill="1" applyBorder="1" applyAlignment="1">
      <alignment vertical="center" wrapText="1"/>
    </xf>
    <xf numFmtId="0" fontId="22" fillId="13" borderId="8" xfId="0" applyFont="1" applyFill="1" applyBorder="1" applyAlignment="1">
      <alignment horizontal="centerContinuous" vertical="center" wrapText="1"/>
    </xf>
    <xf numFmtId="0" fontId="15" fillId="13" borderId="52" xfId="0" applyFont="1" applyFill="1" applyBorder="1" applyAlignment="1">
      <alignment horizontal="centerContinuous" vertical="center"/>
    </xf>
    <xf numFmtId="165" fontId="13" fillId="9" borderId="88" xfId="1" applyNumberFormat="1" applyFont="1" applyFill="1" applyBorder="1" applyAlignment="1">
      <alignment vertical="center" wrapText="1"/>
    </xf>
    <xf numFmtId="165" fontId="18" fillId="9" borderId="24" xfId="1" applyNumberFormat="1" applyFont="1" applyFill="1" applyBorder="1" applyAlignment="1">
      <alignment vertical="center" wrapText="1"/>
    </xf>
    <xf numFmtId="165" fontId="13" fillId="9" borderId="24" xfId="1" applyNumberFormat="1" applyFont="1" applyFill="1" applyBorder="1" applyAlignment="1">
      <alignment vertical="center" wrapText="1"/>
    </xf>
    <xf numFmtId="165" fontId="13" fillId="9" borderId="55" xfId="1" applyNumberFormat="1" applyFont="1" applyFill="1" applyBorder="1" applyAlignment="1">
      <alignment vertical="center" wrapText="1"/>
    </xf>
    <xf numFmtId="0" fontId="12" fillId="5" borderId="0" xfId="0" quotePrefix="1" applyFont="1" applyFill="1" applyBorder="1" applyAlignment="1">
      <alignment vertical="center" wrapText="1"/>
    </xf>
    <xf numFmtId="0" fontId="12" fillId="5" borderId="89" xfId="0" quotePrefix="1" applyFont="1" applyFill="1" applyBorder="1" applyAlignment="1">
      <alignment vertical="center" wrapText="1"/>
    </xf>
    <xf numFmtId="164" fontId="11" fillId="2" borderId="0" xfId="1" applyNumberFormat="1" applyFont="1" applyFill="1" applyBorder="1" applyAlignment="1">
      <alignment vertical="center" wrapText="1"/>
    </xf>
    <xf numFmtId="3" fontId="19" fillId="0" borderId="27" xfId="0" applyNumberFormat="1" applyFont="1" applyBorder="1" applyAlignment="1">
      <alignment horizontal="right" vertical="center" wrapText="1"/>
    </xf>
    <xf numFmtId="164" fontId="26" fillId="2" borderId="50" xfId="1" applyNumberFormat="1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0" applyFill="1"/>
    <xf numFmtId="165" fontId="13" fillId="9" borderId="10" xfId="1" applyNumberFormat="1" applyFont="1" applyFill="1" applyBorder="1" applyAlignment="1">
      <alignment vertical="center" wrapText="1"/>
    </xf>
    <xf numFmtId="164" fontId="27" fillId="2" borderId="91" xfId="1" applyNumberFormat="1" applyFont="1" applyFill="1" applyBorder="1" applyAlignment="1">
      <alignment horizontal="center" vertical="center" wrapText="1"/>
    </xf>
    <xf numFmtId="164" fontId="26" fillId="2" borderId="91" xfId="1" applyNumberFormat="1" applyFont="1" applyFill="1" applyBorder="1" applyAlignment="1">
      <alignment vertical="center" wrapText="1"/>
    </xf>
    <xf numFmtId="164" fontId="19" fillId="0" borderId="25" xfId="1" applyNumberFormat="1" applyFont="1" applyBorder="1" applyAlignment="1">
      <alignment vertical="center" wrapText="1"/>
    </xf>
    <xf numFmtId="164" fontId="26" fillId="2" borderId="27" xfId="1" applyNumberFormat="1" applyFont="1" applyFill="1" applyBorder="1" applyAlignment="1">
      <alignment vertical="center" wrapText="1"/>
    </xf>
    <xf numFmtId="164" fontId="19" fillId="0" borderId="27" xfId="1" applyNumberFormat="1" applyFont="1" applyBorder="1" applyAlignment="1">
      <alignment vertical="center" wrapText="1"/>
    </xf>
    <xf numFmtId="164" fontId="26" fillId="2" borderId="28" xfId="1" applyNumberFormat="1" applyFont="1" applyFill="1" applyBorder="1" applyAlignment="1">
      <alignment vertical="center" wrapText="1"/>
    </xf>
    <xf numFmtId="164" fontId="19" fillId="0" borderId="29" xfId="1" applyNumberFormat="1" applyFont="1" applyBorder="1" applyAlignment="1">
      <alignment vertical="center" wrapText="1"/>
    </xf>
    <xf numFmtId="164" fontId="19" fillId="0" borderId="30" xfId="1" applyNumberFormat="1" applyFont="1" applyBorder="1" applyAlignment="1">
      <alignment vertical="center" wrapText="1"/>
    </xf>
    <xf numFmtId="164" fontId="19" fillId="0" borderId="31" xfId="1" applyNumberFormat="1" applyFont="1" applyBorder="1" applyAlignment="1">
      <alignment vertical="center" wrapText="1"/>
    </xf>
    <xf numFmtId="164" fontId="19" fillId="4" borderId="90" xfId="1" applyNumberFormat="1" applyFont="1" applyFill="1" applyBorder="1" applyAlignment="1">
      <alignment vertical="center" wrapText="1"/>
    </xf>
    <xf numFmtId="164" fontId="19" fillId="7" borderId="10" xfId="1" applyNumberFormat="1" applyFont="1" applyFill="1" applyBorder="1" applyAlignment="1">
      <alignment vertical="center" wrapText="1"/>
    </xf>
    <xf numFmtId="164" fontId="19" fillId="7" borderId="17" xfId="1" applyNumberFormat="1" applyFont="1" applyFill="1" applyBorder="1" applyAlignment="1">
      <alignment vertical="center" wrapText="1"/>
    </xf>
    <xf numFmtId="164" fontId="28" fillId="4" borderId="90" xfId="1" applyNumberFormat="1" applyFont="1" applyFill="1" applyBorder="1" applyAlignment="1">
      <alignment vertical="center" wrapText="1"/>
    </xf>
    <xf numFmtId="164" fontId="19" fillId="0" borderId="34" xfId="1" applyNumberFormat="1" applyFont="1" applyBorder="1" applyAlignment="1">
      <alignment vertical="center" wrapText="1"/>
    </xf>
    <xf numFmtId="164" fontId="26" fillId="2" borderId="49" xfId="1" applyNumberFormat="1" applyFont="1" applyFill="1" applyBorder="1" applyAlignment="1">
      <alignment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164" fontId="26" fillId="15" borderId="27" xfId="1" applyNumberFormat="1" applyFont="1" applyFill="1" applyBorder="1" applyAlignment="1">
      <alignment vertical="center" wrapText="1"/>
    </xf>
    <xf numFmtId="164" fontId="26" fillId="15" borderId="50" xfId="1" applyNumberFormat="1" applyFont="1" applyFill="1" applyBorder="1" applyAlignment="1">
      <alignment vertical="center" wrapText="1"/>
    </xf>
    <xf numFmtId="0" fontId="13" fillId="0" borderId="92" xfId="0" applyFont="1" applyBorder="1" applyAlignment="1">
      <alignment horizontal="right" vertical="center" wrapText="1"/>
    </xf>
    <xf numFmtId="168" fontId="18" fillId="4" borderId="93" xfId="1" applyNumberFormat="1" applyFont="1" applyFill="1" applyBorder="1" applyAlignment="1">
      <alignment vertical="center" wrapText="1"/>
    </xf>
    <xf numFmtId="0" fontId="13" fillId="0" borderId="93" xfId="0" applyFont="1" applyBorder="1" applyAlignment="1">
      <alignment horizontal="right" vertical="center" wrapText="1"/>
    </xf>
    <xf numFmtId="0" fontId="13" fillId="0" borderId="94" xfId="0" applyFont="1" applyBorder="1" applyAlignment="1">
      <alignment horizontal="right" vertical="center" wrapText="1"/>
    </xf>
    <xf numFmtId="168" fontId="18" fillId="4" borderId="95" xfId="1" applyNumberFormat="1" applyFont="1" applyFill="1" applyBorder="1" applyAlignment="1">
      <alignment vertical="center" wrapText="1"/>
    </xf>
    <xf numFmtId="0" fontId="27" fillId="2" borderId="96" xfId="0" applyFont="1" applyFill="1" applyBorder="1" applyAlignment="1">
      <alignment horizontal="centerContinuous"/>
    </xf>
    <xf numFmtId="0" fontId="0" fillId="2" borderId="97" xfId="0" applyFill="1" applyBorder="1" applyAlignment="1">
      <alignment horizontal="centerContinuous"/>
    </xf>
    <xf numFmtId="0" fontId="0" fillId="2" borderId="98" xfId="0" applyFill="1" applyBorder="1" applyAlignment="1">
      <alignment horizontal="centerContinuous"/>
    </xf>
    <xf numFmtId="2" fontId="0" fillId="0" borderId="0" xfId="0" applyNumberFormat="1"/>
    <xf numFmtId="0" fontId="9" fillId="4" borderId="0" xfId="0" applyFont="1" applyFill="1"/>
    <xf numFmtId="170" fontId="9" fillId="14" borderId="0" xfId="0" applyNumberFormat="1" applyFont="1" applyFill="1"/>
    <xf numFmtId="170" fontId="9" fillId="0" borderId="0" xfId="0" applyNumberFormat="1" applyFont="1"/>
    <xf numFmtId="170" fontId="9" fillId="0" borderId="0" xfId="0" applyNumberFormat="1" applyFont="1" applyFill="1"/>
    <xf numFmtId="0" fontId="0" fillId="0" borderId="0" xfId="0" quotePrefix="1"/>
    <xf numFmtId="0" fontId="0" fillId="0" borderId="99" xfId="0" applyBorder="1"/>
    <xf numFmtId="0" fontId="0" fillId="0" borderId="100" xfId="0" applyBorder="1"/>
    <xf numFmtId="17" fontId="32" fillId="0" borderId="101" xfId="0" quotePrefix="1" applyNumberFormat="1" applyFont="1" applyBorder="1" applyAlignment="1">
      <alignment horizontal="right"/>
    </xf>
    <xf numFmtId="0" fontId="0" fillId="13" borderId="0" xfId="0" applyFill="1"/>
    <xf numFmtId="0" fontId="0" fillId="0" borderId="102" xfId="0" applyBorder="1"/>
    <xf numFmtId="0" fontId="0" fillId="0" borderId="103" xfId="0" applyBorder="1"/>
    <xf numFmtId="0" fontId="33" fillId="0" borderId="10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03" xfId="0" applyFont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03" xfId="0" applyFont="1" applyBorder="1" applyAlignment="1">
      <alignment horizontal="center" vertical="center"/>
    </xf>
    <xf numFmtId="0" fontId="34" fillId="0" borderId="102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102" xfId="0" applyFont="1" applyBorder="1"/>
    <xf numFmtId="0" fontId="35" fillId="0" borderId="0" xfId="0" applyFont="1"/>
    <xf numFmtId="0" fontId="36" fillId="0" borderId="0" xfId="0" applyFont="1"/>
    <xf numFmtId="0" fontId="37" fillId="0" borderId="102" xfId="0" applyFont="1" applyBorder="1" applyAlignment="1">
      <alignment vertical="center"/>
    </xf>
    <xf numFmtId="0" fontId="40" fillId="0" borderId="102" xfId="2" applyFont="1" applyBorder="1" applyAlignment="1">
      <alignment vertical="center"/>
    </xf>
    <xf numFmtId="0" fontId="41" fillId="0" borderId="102" xfId="0" applyFont="1" applyBorder="1" applyAlignment="1">
      <alignment vertical="center"/>
    </xf>
    <xf numFmtId="0" fontId="42" fillId="0" borderId="0" xfId="0" applyFont="1" applyAlignment="1">
      <alignment horizontal="left" vertical="center" readingOrder="1"/>
    </xf>
    <xf numFmtId="0" fontId="37" fillId="0" borderId="0" xfId="0" applyFont="1" applyAlignment="1">
      <alignment vertical="center"/>
    </xf>
    <xf numFmtId="0" fontId="31" fillId="0" borderId="102" xfId="2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0" fillId="0" borderId="0" xfId="2" applyFont="1" applyBorder="1" applyAlignment="1">
      <alignment horizontal="left" vertical="center"/>
    </xf>
    <xf numFmtId="0" fontId="43" fillId="0" borderId="0" xfId="2" applyFont="1" applyBorder="1" applyAlignment="1">
      <alignment horizontal="left" vertical="center"/>
    </xf>
    <xf numFmtId="0" fontId="37" fillId="0" borderId="102" xfId="0" applyFont="1" applyBorder="1" applyAlignment="1">
      <alignment horizontal="justify" vertical="center"/>
    </xf>
    <xf numFmtId="0" fontId="31" fillId="0" borderId="104" xfId="2" applyBorder="1" applyAlignment="1">
      <alignment vertical="center"/>
    </xf>
    <xf numFmtId="0" fontId="40" fillId="0" borderId="105" xfId="2" applyFont="1" applyBorder="1" applyAlignment="1">
      <alignment horizontal="left" vertical="center"/>
    </xf>
    <xf numFmtId="0" fontId="43" fillId="0" borderId="105" xfId="2" applyFont="1" applyBorder="1" applyAlignment="1">
      <alignment horizontal="left" vertical="center"/>
    </xf>
    <xf numFmtId="0" fontId="0" fillId="0" borderId="106" xfId="0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3333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20743</xdr:rowOff>
    </xdr:from>
    <xdr:to>
      <xdr:col>13</xdr:col>
      <xdr:colOff>357929</xdr:colOff>
      <xdr:row>22</xdr:row>
      <xdr:rowOff>207433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958D3AFD-7DDD-4BBC-AC52-E78DDE9BE5AA}"/>
            </a:ext>
          </a:extLst>
        </xdr:cNvPr>
        <xdr:cNvCxnSpPr/>
      </xdr:nvCxnSpPr>
      <xdr:spPr>
        <a:xfrm flipH="1">
          <a:off x="9577917" y="5746326"/>
          <a:ext cx="1215179" cy="186690"/>
        </a:xfrm>
        <a:prstGeom prst="straightConnector1">
          <a:avLst/>
        </a:prstGeom>
        <a:ln w="22225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168276</xdr:colOff>
      <xdr:row>19</xdr:row>
      <xdr:rowOff>0</xdr:rowOff>
    </xdr:from>
    <xdr:to>
      <xdr:col>21</xdr:col>
      <xdr:colOff>395817</xdr:colOff>
      <xdr:row>24</xdr:row>
      <xdr:rowOff>65616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EC4809-CA06-4B4C-BDBD-D714C5913154}"/>
            </a:ext>
          </a:extLst>
        </xdr:cNvPr>
        <xdr:cNvSpPr txBox="1"/>
      </xdr:nvSpPr>
      <xdr:spPr>
        <a:xfrm>
          <a:off x="10603443" y="5090583"/>
          <a:ext cx="6810374" cy="1123950"/>
        </a:xfrm>
        <a:prstGeom prst="rect">
          <a:avLst/>
        </a:prstGeom>
        <a:solidFill>
          <a:srgbClr val="FFFFCC"/>
        </a:solidFill>
        <a:ln w="1587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Résultat avec les chiffres non-corrigés. sachant que au T1 2024, du fait d'une deuxième constitution des sous Produits-fichiers, les variables suivantes ne sont pas exploitables :</a:t>
          </a:r>
          <a:br>
            <a:rPr lang="fr-FR" sz="1100"/>
          </a:br>
          <a:r>
            <a:rPr lang="fr-FR" sz="1100"/>
            <a:t>NS_NOUV_BEN_CCMSA ---- "Nouveau bénéficiaire CCMSA  (réservé à GETIMA)"</a:t>
          </a:r>
          <a:br>
            <a:rPr lang="fr-FR" sz="1100"/>
          </a:br>
          <a:r>
            <a:rPr lang="fr-FR" sz="1100"/>
            <a:t>NS_INDIC_DC ---- Indicateur décédé période -n</a:t>
          </a:r>
          <a:endParaRPr lang="fr-FR" sz="1100" i="0">
            <a:solidFill>
              <a:srgbClr val="3333FF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non_salaries/Archives%202024/TR99-1-20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NSA/suivi_trimestriel/Sorties_SAS/SAS_NSA_2024_1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NSA/suivi_trimestriel/Sorties_SAS/SAS_NSA_2024_2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NSA/suivi_trimestriel/Sorties_SAS/SAS_NSA_2024_3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FLUX/02%20NSA%20-%20Donn&#233;es/Flux%20NSA%20-%20TRIMEST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non_salaries/Archives%202024/TR99-4-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FLUX/03%20Tableaux%20comment&#233;s/2024/Flux%20NSA%20-%20Edition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non_salaries/Archives%202023/TR99-4-20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NSA/suivi_trimestriel/Sorties_SAS/SAS_NSA_2023_4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Tableau%20de%20Bord/STOCK/NSA/suivi_trimestriel/Sorties_SAS/SAS_NSA_2024_4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non_salaries/Archives%202024/TR99-2-202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1-STATISTIQUES/02_STATS_RETRAITE_FAMILLE_ASS_ORPA/01_RETRAITE/03_COMMUN/03%20Diffusion/Editions_CMSA/non_salaries/Archives%202024/TR99-3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90"/>
      <sheetName val="30191"/>
      <sheetName val="RCO STOCK "/>
      <sheetName val="RCO FLUX "/>
      <sheetName val="3011"/>
      <sheetName val="3015"/>
      <sheetName val="30110"/>
      <sheetName val="30114"/>
      <sheetName val="30115"/>
      <sheetName val="30116"/>
      <sheetName val="30117"/>
      <sheetName val="30123"/>
      <sheetName val="30124"/>
      <sheetName val="30125"/>
      <sheetName val="30126"/>
      <sheetName val="30127"/>
      <sheetName val="30128"/>
      <sheetName val="30129"/>
      <sheetName val="30130"/>
      <sheetName val="30131"/>
      <sheetName val="30132"/>
      <sheetName val="30151"/>
      <sheetName val="30152"/>
      <sheetName val="30161"/>
      <sheetName val="30162"/>
      <sheetName val="30163"/>
      <sheetName val="30170"/>
      <sheetName val="30222"/>
      <sheetName val="30262"/>
      <sheetName val="33331"/>
      <sheetName val="33332"/>
      <sheetName val="33333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D22">
            <v>9326</v>
          </cell>
        </row>
      </sheetData>
      <sheetData sheetId="29">
        <row r="32">
          <cell r="C32">
            <v>510130</v>
          </cell>
          <cell r="D32">
            <v>5782</v>
          </cell>
          <cell r="E32">
            <v>2242</v>
          </cell>
          <cell r="G32">
            <v>472</v>
          </cell>
        </row>
        <row r="66">
          <cell r="C66">
            <v>625011</v>
          </cell>
          <cell r="D66">
            <v>4695</v>
          </cell>
          <cell r="E66">
            <v>2852</v>
          </cell>
          <cell r="G66">
            <v>397</v>
          </cell>
        </row>
        <row r="100">
          <cell r="C100">
            <v>1135141</v>
          </cell>
          <cell r="D100">
            <v>10477</v>
          </cell>
          <cell r="E100">
            <v>5094</v>
          </cell>
          <cell r="G100">
            <v>869</v>
          </cell>
        </row>
      </sheetData>
      <sheetData sheetId="30">
        <row r="73">
          <cell r="C73">
            <v>137</v>
          </cell>
          <cell r="D73">
            <v>938</v>
          </cell>
          <cell r="E73">
            <v>749</v>
          </cell>
          <cell r="F73">
            <v>2969</v>
          </cell>
          <cell r="G73">
            <v>985</v>
          </cell>
          <cell r="H73">
            <v>688</v>
          </cell>
          <cell r="I73">
            <v>685</v>
          </cell>
          <cell r="J73">
            <v>3326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NSA_2024_1T"/>
    </sheetNames>
    <sheetDataSet>
      <sheetData sheetId="0">
        <row r="9">
          <cell r="B9">
            <v>507896</v>
          </cell>
        </row>
        <row r="87">
          <cell r="D87">
            <v>96.802311954658904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NSA_2024_2T"/>
    </sheetNames>
    <sheetDataSet>
      <sheetData sheetId="0">
        <row r="9">
          <cell r="B9">
            <v>503160</v>
          </cell>
        </row>
        <row r="87">
          <cell r="D87">
            <v>96.641788267495798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NSA_2024_3T"/>
    </sheetNames>
    <sheetDataSet>
      <sheetData sheetId="0">
        <row r="9">
          <cell r="B9">
            <v>499620</v>
          </cell>
        </row>
        <row r="87">
          <cell r="D87">
            <v>96.533569628945202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_T1"/>
      <sheetName val="2021_T2"/>
      <sheetName val="2021_T3"/>
      <sheetName val="2021_T4"/>
      <sheetName val="2022_T1"/>
      <sheetName val="2022_T2"/>
      <sheetName val="2022_T3"/>
      <sheetName val="2022_T4"/>
      <sheetName val="2023_T1"/>
      <sheetName val="2023_T2"/>
      <sheetName val="2023_T3"/>
      <sheetName val="2023_T4"/>
      <sheetName val="2024_T1"/>
      <sheetName val="2024_T2"/>
      <sheetName val="2024_T3"/>
      <sheetName val="2024_T4"/>
    </sheetNames>
    <sheetDataSet>
      <sheetData sheetId="0"/>
      <sheetData sheetId="1"/>
      <sheetData sheetId="2"/>
      <sheetData sheetId="3">
        <row r="57">
          <cell r="A57" t="str">
            <v>Ens. - DP seuls</v>
          </cell>
        </row>
        <row r="59">
          <cell r="A59" t="str">
            <v>Ens. - DP et DR</v>
          </cell>
        </row>
        <row r="60">
          <cell r="A60" t="str">
            <v>Ens. - Non ventilés</v>
          </cell>
        </row>
      </sheetData>
      <sheetData sheetId="4"/>
      <sheetData sheetId="5"/>
      <sheetData sheetId="6"/>
      <sheetData sheetId="7"/>
      <sheetData sheetId="8">
        <row r="144">
          <cell r="C144">
            <v>9273</v>
          </cell>
        </row>
      </sheetData>
      <sheetData sheetId="9">
        <row r="144">
          <cell r="C144">
            <v>6234</v>
          </cell>
        </row>
      </sheetData>
      <sheetData sheetId="10">
        <row r="144">
          <cell r="C144">
            <v>6397</v>
          </cell>
        </row>
      </sheetData>
      <sheetData sheetId="11">
        <row r="88">
          <cell r="F88">
            <v>1141</v>
          </cell>
        </row>
        <row r="89">
          <cell r="F89">
            <v>195</v>
          </cell>
        </row>
        <row r="90">
          <cell r="F90">
            <v>28</v>
          </cell>
        </row>
        <row r="91">
          <cell r="F91">
            <v>44</v>
          </cell>
        </row>
        <row r="92">
          <cell r="F92">
            <v>37</v>
          </cell>
        </row>
        <row r="93">
          <cell r="F93">
            <v>2</v>
          </cell>
        </row>
        <row r="94">
          <cell r="F94">
            <v>110</v>
          </cell>
        </row>
        <row r="95">
          <cell r="F95">
            <v>0</v>
          </cell>
        </row>
        <row r="96">
          <cell r="F96">
            <v>1557</v>
          </cell>
        </row>
        <row r="144">
          <cell r="C144">
            <v>6322</v>
          </cell>
        </row>
      </sheetData>
      <sheetData sheetId="12">
        <row r="10">
          <cell r="B10">
            <v>510129</v>
          </cell>
          <cell r="C10">
            <v>5782</v>
          </cell>
          <cell r="D10">
            <v>2712</v>
          </cell>
          <cell r="E10">
            <v>2240</v>
          </cell>
          <cell r="F10">
            <v>-5299</v>
          </cell>
        </row>
        <row r="11">
          <cell r="B11">
            <v>625011</v>
          </cell>
          <cell r="C11">
            <v>4700</v>
          </cell>
          <cell r="D11">
            <v>3254</v>
          </cell>
          <cell r="E11">
            <v>2854</v>
          </cell>
          <cell r="F11">
            <v>-7593</v>
          </cell>
        </row>
        <row r="12">
          <cell r="B12">
            <v>1135140</v>
          </cell>
          <cell r="C12">
            <v>10482</v>
          </cell>
          <cell r="D12">
            <v>5966</v>
          </cell>
          <cell r="E12">
            <v>5094</v>
          </cell>
          <cell r="F12">
            <v>-12892</v>
          </cell>
        </row>
        <row r="25">
          <cell r="C25">
            <v>3503</v>
          </cell>
          <cell r="D25">
            <v>1882</v>
          </cell>
          <cell r="E25">
            <v>1863</v>
          </cell>
          <cell r="F25">
            <v>-6473</v>
          </cell>
        </row>
        <row r="26">
          <cell r="C26">
            <v>0</v>
          </cell>
          <cell r="D26">
            <v>2</v>
          </cell>
          <cell r="E26">
            <v>2</v>
          </cell>
          <cell r="F26">
            <v>-14</v>
          </cell>
        </row>
        <row r="27">
          <cell r="C27">
            <v>0</v>
          </cell>
          <cell r="D27">
            <v>157</v>
          </cell>
          <cell r="E27">
            <v>154</v>
          </cell>
          <cell r="F27">
            <v>-93</v>
          </cell>
        </row>
        <row r="28">
          <cell r="C28">
            <v>4</v>
          </cell>
          <cell r="D28">
            <v>49</v>
          </cell>
          <cell r="E28">
            <v>49</v>
          </cell>
          <cell r="F28">
            <v>87</v>
          </cell>
        </row>
        <row r="57">
          <cell r="B57">
            <v>809455</v>
          </cell>
          <cell r="C57">
            <v>9041</v>
          </cell>
          <cell r="D57">
            <v>3977</v>
          </cell>
          <cell r="E57">
            <v>3342</v>
          </cell>
          <cell r="F57">
            <v>-9439</v>
          </cell>
        </row>
        <row r="58">
          <cell r="B58">
            <v>89224</v>
          </cell>
          <cell r="C58">
            <v>1414</v>
          </cell>
          <cell r="D58">
            <v>182</v>
          </cell>
          <cell r="E58">
            <v>111</v>
          </cell>
          <cell r="F58">
            <v>-1918</v>
          </cell>
        </row>
        <row r="59">
          <cell r="B59">
            <v>236222</v>
          </cell>
          <cell r="C59">
            <v>21</v>
          </cell>
          <cell r="D59">
            <v>1797</v>
          </cell>
          <cell r="E59">
            <v>1631</v>
          </cell>
          <cell r="F59">
            <v>-1544</v>
          </cell>
        </row>
        <row r="60">
          <cell r="B60">
            <v>239</v>
          </cell>
          <cell r="C60">
            <v>6</v>
          </cell>
          <cell r="D60">
            <v>10</v>
          </cell>
          <cell r="E60">
            <v>10</v>
          </cell>
          <cell r="F60">
            <v>9</v>
          </cell>
        </row>
        <row r="78">
          <cell r="C78">
            <v>7426</v>
          </cell>
          <cell r="D78">
            <v>2863</v>
          </cell>
          <cell r="E78">
            <v>2314</v>
          </cell>
          <cell r="F78">
            <v>-5514</v>
          </cell>
        </row>
        <row r="79">
          <cell r="C79">
            <v>872</v>
          </cell>
          <cell r="D79">
            <v>636</v>
          </cell>
          <cell r="E79">
            <v>573</v>
          </cell>
          <cell r="F79">
            <v>-1354</v>
          </cell>
        </row>
        <row r="80">
          <cell r="C80">
            <v>743</v>
          </cell>
          <cell r="D80">
            <v>480</v>
          </cell>
          <cell r="E80">
            <v>457</v>
          </cell>
          <cell r="F80">
            <v>-2569</v>
          </cell>
        </row>
        <row r="81">
          <cell r="C81">
            <v>1435</v>
          </cell>
          <cell r="D81">
            <v>1979</v>
          </cell>
          <cell r="E81">
            <v>1742</v>
          </cell>
          <cell r="F81">
            <v>-3462</v>
          </cell>
        </row>
        <row r="83">
          <cell r="C83">
            <v>10482</v>
          </cell>
          <cell r="D83">
            <v>5966</v>
          </cell>
          <cell r="E83">
            <v>5094</v>
          </cell>
          <cell r="F83">
            <v>-12892</v>
          </cell>
        </row>
        <row r="88">
          <cell r="C88">
            <v>7842</v>
          </cell>
          <cell r="D88">
            <v>4580</v>
          </cell>
          <cell r="E88">
            <v>3878</v>
          </cell>
          <cell r="F88">
            <v>-11062</v>
          </cell>
        </row>
        <row r="89">
          <cell r="C89">
            <v>343</v>
          </cell>
          <cell r="D89">
            <v>792</v>
          </cell>
          <cell r="E89">
            <v>740</v>
          </cell>
          <cell r="F89">
            <v>-1250</v>
          </cell>
        </row>
        <row r="90">
          <cell r="C90">
            <v>0</v>
          </cell>
          <cell r="D90">
            <v>98</v>
          </cell>
          <cell r="E90">
            <v>94</v>
          </cell>
          <cell r="F90">
            <v>-283</v>
          </cell>
        </row>
        <row r="91">
          <cell r="C91">
            <v>97</v>
          </cell>
          <cell r="D91">
            <v>133</v>
          </cell>
          <cell r="E91">
            <v>109</v>
          </cell>
          <cell r="F91">
            <v>-359</v>
          </cell>
        </row>
        <row r="92">
          <cell r="C92">
            <v>537</v>
          </cell>
          <cell r="D92">
            <v>119</v>
          </cell>
          <cell r="E92">
            <v>105</v>
          </cell>
          <cell r="F92">
            <v>-72</v>
          </cell>
        </row>
        <row r="93">
          <cell r="C93">
            <v>83</v>
          </cell>
          <cell r="D93">
            <v>12</v>
          </cell>
          <cell r="E93">
            <v>9</v>
          </cell>
          <cell r="F93">
            <v>11</v>
          </cell>
        </row>
        <row r="94">
          <cell r="C94">
            <v>1580</v>
          </cell>
          <cell r="D94">
            <v>228</v>
          </cell>
          <cell r="E94">
            <v>155</v>
          </cell>
          <cell r="F94">
            <v>133</v>
          </cell>
        </row>
        <row r="95">
          <cell r="C95">
            <v>0</v>
          </cell>
          <cell r="D95">
            <v>4</v>
          </cell>
          <cell r="E95">
            <v>4</v>
          </cell>
          <cell r="F95">
            <v>-10</v>
          </cell>
        </row>
        <row r="96">
          <cell r="C96">
            <v>10482</v>
          </cell>
          <cell r="D96">
            <v>5966</v>
          </cell>
          <cell r="E96">
            <v>5094</v>
          </cell>
          <cell r="F96">
            <v>-12892</v>
          </cell>
        </row>
        <row r="101">
          <cell r="B101">
            <v>0</v>
          </cell>
          <cell r="C101">
            <v>755</v>
          </cell>
          <cell r="D101">
            <v>541</v>
          </cell>
          <cell r="E101">
            <v>1641</v>
          </cell>
          <cell r="F101">
            <v>622</v>
          </cell>
          <cell r="G101">
            <v>419</v>
          </cell>
          <cell r="H101">
            <v>416</v>
          </cell>
          <cell r="I101">
            <v>1239</v>
          </cell>
          <cell r="J101">
            <v>5633</v>
          </cell>
        </row>
        <row r="102">
          <cell r="B102">
            <v>0</v>
          </cell>
          <cell r="C102">
            <v>159</v>
          </cell>
          <cell r="D102">
            <v>179</v>
          </cell>
          <cell r="E102">
            <v>1300</v>
          </cell>
          <cell r="F102">
            <v>337</v>
          </cell>
          <cell r="G102">
            <v>241</v>
          </cell>
          <cell r="H102">
            <v>249</v>
          </cell>
          <cell r="I102">
            <v>964</v>
          </cell>
          <cell r="J102">
            <v>3429</v>
          </cell>
        </row>
        <row r="103">
          <cell r="B103">
            <v>0</v>
          </cell>
          <cell r="C103">
            <v>914</v>
          </cell>
          <cell r="D103">
            <v>720</v>
          </cell>
          <cell r="E103">
            <v>2941</v>
          </cell>
          <cell r="F103">
            <v>959</v>
          </cell>
          <cell r="G103">
            <v>660</v>
          </cell>
          <cell r="H103">
            <v>665</v>
          </cell>
          <cell r="I103">
            <v>2203</v>
          </cell>
          <cell r="J103">
            <v>9062</v>
          </cell>
        </row>
        <row r="108">
          <cell r="B108">
            <v>10</v>
          </cell>
          <cell r="C108">
            <v>17</v>
          </cell>
          <cell r="D108">
            <v>15</v>
          </cell>
          <cell r="E108">
            <v>11</v>
          </cell>
          <cell r="F108">
            <v>19</v>
          </cell>
          <cell r="G108">
            <v>13</v>
          </cell>
          <cell r="H108">
            <v>42</v>
          </cell>
          <cell r="I108">
            <v>24</v>
          </cell>
          <cell r="J108">
            <v>151</v>
          </cell>
        </row>
        <row r="109">
          <cell r="B109">
            <v>127</v>
          </cell>
          <cell r="C109">
            <v>150</v>
          </cell>
          <cell r="D109">
            <v>125</v>
          </cell>
          <cell r="E109">
            <v>163</v>
          </cell>
          <cell r="F109">
            <v>221</v>
          </cell>
          <cell r="G109">
            <v>172</v>
          </cell>
          <cell r="H109">
            <v>255</v>
          </cell>
          <cell r="I109">
            <v>71</v>
          </cell>
          <cell r="J109">
            <v>1284</v>
          </cell>
        </row>
        <row r="110">
          <cell r="B110">
            <v>137</v>
          </cell>
          <cell r="C110">
            <v>167</v>
          </cell>
          <cell r="D110">
            <v>140</v>
          </cell>
          <cell r="E110">
            <v>174</v>
          </cell>
          <cell r="F110">
            <v>240</v>
          </cell>
          <cell r="G110">
            <v>185</v>
          </cell>
          <cell r="H110">
            <v>297</v>
          </cell>
          <cell r="I110">
            <v>95</v>
          </cell>
          <cell r="J110">
            <v>1435</v>
          </cell>
        </row>
        <row r="115">
          <cell r="C115">
            <v>1367</v>
          </cell>
          <cell r="D115">
            <v>3001</v>
          </cell>
        </row>
        <row r="116">
          <cell r="C116">
            <v>7695</v>
          </cell>
          <cell r="D116">
            <v>2773</v>
          </cell>
        </row>
        <row r="117">
          <cell r="C117">
            <v>9062</v>
          </cell>
          <cell r="D117">
            <v>5774</v>
          </cell>
        </row>
        <row r="122">
          <cell r="C122">
            <v>115.72</v>
          </cell>
          <cell r="D122">
            <v>130.08000000000001</v>
          </cell>
          <cell r="E122">
            <v>129.19</v>
          </cell>
        </row>
        <row r="123">
          <cell r="C123">
            <v>59.05</v>
          </cell>
          <cell r="D123">
            <v>118.84</v>
          </cell>
          <cell r="E123">
            <v>120.5</v>
          </cell>
        </row>
        <row r="124">
          <cell r="C124">
            <v>19.55</v>
          </cell>
          <cell r="D124">
            <v>55.48</v>
          </cell>
          <cell r="E124">
            <v>57.12</v>
          </cell>
        </row>
        <row r="125">
          <cell r="C125">
            <v>98.61</v>
          </cell>
          <cell r="D125">
            <v>133.41</v>
          </cell>
          <cell r="E125">
            <v>131.85</v>
          </cell>
        </row>
        <row r="126">
          <cell r="C126">
            <v>101.28</v>
          </cell>
          <cell r="D126">
            <v>123.59</v>
          </cell>
          <cell r="E126">
            <v>122.35</v>
          </cell>
          <cell r="G126">
            <v>96.81</v>
          </cell>
        </row>
        <row r="131">
          <cell r="C131">
            <v>766407</v>
          </cell>
          <cell r="D131">
            <v>361762</v>
          </cell>
          <cell r="E131">
            <v>292346</v>
          </cell>
        </row>
        <row r="132">
          <cell r="C132">
            <v>48837</v>
          </cell>
          <cell r="D132">
            <v>72730</v>
          </cell>
          <cell r="E132">
            <v>67961</v>
          </cell>
        </row>
        <row r="133">
          <cell r="C133">
            <v>14504</v>
          </cell>
          <cell r="D133">
            <v>26573</v>
          </cell>
          <cell r="E133">
            <v>26046</v>
          </cell>
        </row>
        <row r="134">
          <cell r="C134">
            <v>1775</v>
          </cell>
          <cell r="D134">
            <v>237210</v>
          </cell>
          <cell r="E134">
            <v>212801</v>
          </cell>
        </row>
        <row r="135">
          <cell r="C135">
            <v>831523</v>
          </cell>
          <cell r="D135">
            <v>698275</v>
          </cell>
          <cell r="E135">
            <v>599154</v>
          </cell>
        </row>
        <row r="140">
          <cell r="C140">
            <v>6623</v>
          </cell>
          <cell r="D140">
            <v>2781</v>
          </cell>
          <cell r="E140">
            <v>2263</v>
          </cell>
        </row>
        <row r="141">
          <cell r="C141">
            <v>827</v>
          </cell>
          <cell r="D141">
            <v>612</v>
          </cell>
          <cell r="E141">
            <v>564</v>
          </cell>
        </row>
        <row r="142">
          <cell r="C142">
            <v>742</v>
          </cell>
          <cell r="D142">
            <v>479</v>
          </cell>
          <cell r="E142">
            <v>456</v>
          </cell>
        </row>
        <row r="143">
          <cell r="C143">
            <v>18</v>
          </cell>
          <cell r="D143">
            <v>1778</v>
          </cell>
          <cell r="E143">
            <v>1614</v>
          </cell>
        </row>
        <row r="144">
          <cell r="D144">
            <v>5650</v>
          </cell>
          <cell r="E144">
            <v>4897</v>
          </cell>
        </row>
      </sheetData>
      <sheetData sheetId="13">
        <row r="10">
          <cell r="C10">
            <v>3500</v>
          </cell>
          <cell r="D10">
            <v>8983</v>
          </cell>
          <cell r="E10">
            <v>8546</v>
          </cell>
          <cell r="F10">
            <v>756</v>
          </cell>
        </row>
        <row r="11">
          <cell r="C11">
            <v>3692</v>
          </cell>
          <cell r="D11">
            <v>12019</v>
          </cell>
          <cell r="E11">
            <v>11709</v>
          </cell>
          <cell r="F11">
            <v>936</v>
          </cell>
        </row>
        <row r="12">
          <cell r="C12">
            <v>7192</v>
          </cell>
          <cell r="D12">
            <v>21002</v>
          </cell>
          <cell r="E12">
            <v>20255</v>
          </cell>
          <cell r="F12">
            <v>1692</v>
          </cell>
        </row>
        <row r="25">
          <cell r="C25">
            <v>2517</v>
          </cell>
          <cell r="D25">
            <v>8957</v>
          </cell>
          <cell r="E25">
            <v>8941</v>
          </cell>
          <cell r="F25">
            <v>336</v>
          </cell>
        </row>
        <row r="26">
          <cell r="C26">
            <v>0</v>
          </cell>
          <cell r="D26">
            <v>12</v>
          </cell>
          <cell r="E26">
            <v>12</v>
          </cell>
          <cell r="F26">
            <v>3</v>
          </cell>
        </row>
        <row r="27">
          <cell r="C27">
            <v>0</v>
          </cell>
          <cell r="D27">
            <v>287</v>
          </cell>
          <cell r="E27">
            <v>286</v>
          </cell>
          <cell r="F27">
            <v>42</v>
          </cell>
        </row>
        <row r="28">
          <cell r="C28">
            <v>7</v>
          </cell>
          <cell r="D28">
            <v>88</v>
          </cell>
          <cell r="E28">
            <v>88</v>
          </cell>
          <cell r="F28">
            <v>17</v>
          </cell>
        </row>
        <row r="57">
          <cell r="C57">
            <v>5963</v>
          </cell>
          <cell r="D57">
            <v>11502</v>
          </cell>
          <cell r="E57">
            <v>10874</v>
          </cell>
          <cell r="F57">
            <v>-1743</v>
          </cell>
        </row>
        <row r="58">
          <cell r="C58">
            <v>1221</v>
          </cell>
          <cell r="D58">
            <v>1904</v>
          </cell>
          <cell r="E58">
            <v>1846</v>
          </cell>
          <cell r="F58">
            <v>-194</v>
          </cell>
        </row>
        <row r="59">
          <cell r="C59">
            <v>6</v>
          </cell>
          <cell r="D59">
            <v>7587</v>
          </cell>
          <cell r="E59">
            <v>7526</v>
          </cell>
          <cell r="F59">
            <v>3627</v>
          </cell>
        </row>
        <row r="60">
          <cell r="C60">
            <v>2</v>
          </cell>
          <cell r="D60">
            <v>9</v>
          </cell>
          <cell r="E60">
            <v>9</v>
          </cell>
          <cell r="F60">
            <v>2</v>
          </cell>
        </row>
        <row r="78">
          <cell r="C78">
            <v>4415</v>
          </cell>
          <cell r="D78">
            <v>7323</v>
          </cell>
          <cell r="E78">
            <v>6755</v>
          </cell>
          <cell r="F78">
            <v>-961</v>
          </cell>
        </row>
        <row r="79">
          <cell r="C79">
            <v>748</v>
          </cell>
          <cell r="D79">
            <v>1073</v>
          </cell>
          <cell r="E79">
            <v>1036</v>
          </cell>
          <cell r="F79">
            <v>-790</v>
          </cell>
        </row>
        <row r="80">
          <cell r="C80">
            <v>800</v>
          </cell>
          <cell r="D80">
            <v>3106</v>
          </cell>
          <cell r="E80">
            <v>3083</v>
          </cell>
          <cell r="F80">
            <v>8</v>
          </cell>
        </row>
        <row r="81">
          <cell r="C81">
            <v>1227</v>
          </cell>
          <cell r="D81">
            <v>9491</v>
          </cell>
          <cell r="E81">
            <v>9372</v>
          </cell>
          <cell r="F81">
            <v>3433</v>
          </cell>
        </row>
        <row r="83">
          <cell r="C83">
            <v>7192</v>
          </cell>
          <cell r="D83">
            <v>21002</v>
          </cell>
          <cell r="E83">
            <v>20255</v>
          </cell>
          <cell r="F83">
            <v>1692</v>
          </cell>
        </row>
        <row r="88">
          <cell r="C88">
            <v>5150</v>
          </cell>
          <cell r="D88">
            <v>17161</v>
          </cell>
          <cell r="E88">
            <v>16557</v>
          </cell>
          <cell r="F88">
            <v>1210</v>
          </cell>
        </row>
        <row r="89">
          <cell r="C89">
            <v>227</v>
          </cell>
          <cell r="D89">
            <v>2303</v>
          </cell>
          <cell r="E89">
            <v>2279</v>
          </cell>
          <cell r="F89">
            <v>241</v>
          </cell>
        </row>
        <row r="90">
          <cell r="C90">
            <v>0</v>
          </cell>
          <cell r="D90">
            <v>395</v>
          </cell>
          <cell r="E90">
            <v>393</v>
          </cell>
          <cell r="F90">
            <v>31</v>
          </cell>
        </row>
        <row r="91">
          <cell r="C91">
            <v>32</v>
          </cell>
          <cell r="D91">
            <v>629</v>
          </cell>
          <cell r="E91">
            <v>609</v>
          </cell>
          <cell r="F91">
            <v>52</v>
          </cell>
        </row>
        <row r="92">
          <cell r="C92">
            <v>596</v>
          </cell>
          <cell r="D92">
            <v>223</v>
          </cell>
          <cell r="E92">
            <v>216</v>
          </cell>
          <cell r="F92">
            <v>40</v>
          </cell>
        </row>
        <row r="93">
          <cell r="C93">
            <v>116</v>
          </cell>
          <cell r="D93">
            <v>20</v>
          </cell>
          <cell r="E93">
            <v>16</v>
          </cell>
          <cell r="F93">
            <v>10</v>
          </cell>
        </row>
        <row r="94">
          <cell r="C94">
            <v>1068</v>
          </cell>
          <cell r="D94">
            <v>254</v>
          </cell>
          <cell r="E94">
            <v>168</v>
          </cell>
          <cell r="F94">
            <v>108</v>
          </cell>
        </row>
        <row r="95">
          <cell r="C95">
            <v>3</v>
          </cell>
          <cell r="D95">
            <v>17</v>
          </cell>
          <cell r="E95">
            <v>17</v>
          </cell>
          <cell r="F95">
            <v>0</v>
          </cell>
        </row>
        <row r="96">
          <cell r="C96">
            <v>7192</v>
          </cell>
          <cell r="D96">
            <v>21002</v>
          </cell>
          <cell r="E96">
            <v>20255</v>
          </cell>
          <cell r="F96">
            <v>1692</v>
          </cell>
        </row>
        <row r="101">
          <cell r="B101">
            <v>1</v>
          </cell>
          <cell r="C101">
            <v>514</v>
          </cell>
          <cell r="D101">
            <v>389</v>
          </cell>
          <cell r="E101">
            <v>996</v>
          </cell>
          <cell r="F101">
            <v>294</v>
          </cell>
          <cell r="G101">
            <v>226</v>
          </cell>
          <cell r="H101">
            <v>208</v>
          </cell>
          <cell r="I101">
            <v>772</v>
          </cell>
          <cell r="J101">
            <v>3400</v>
          </cell>
        </row>
        <row r="102">
          <cell r="B102">
            <v>0</v>
          </cell>
          <cell r="C102">
            <v>148</v>
          </cell>
          <cell r="D102">
            <v>162</v>
          </cell>
          <cell r="E102">
            <v>853</v>
          </cell>
          <cell r="F102">
            <v>200</v>
          </cell>
          <cell r="G102">
            <v>135</v>
          </cell>
          <cell r="H102">
            <v>157</v>
          </cell>
          <cell r="I102">
            <v>914</v>
          </cell>
          <cell r="J102">
            <v>2569</v>
          </cell>
        </row>
        <row r="103">
          <cell r="B103">
            <v>1</v>
          </cell>
          <cell r="C103">
            <v>662</v>
          </cell>
          <cell r="D103">
            <v>551</v>
          </cell>
          <cell r="E103">
            <v>1849</v>
          </cell>
          <cell r="F103">
            <v>494</v>
          </cell>
          <cell r="G103">
            <v>361</v>
          </cell>
          <cell r="H103">
            <v>365</v>
          </cell>
          <cell r="I103">
            <v>1686</v>
          </cell>
          <cell r="J103">
            <v>5969</v>
          </cell>
        </row>
        <row r="108">
          <cell r="B108">
            <v>10</v>
          </cell>
          <cell r="C108">
            <v>11</v>
          </cell>
          <cell r="D108">
            <v>5</v>
          </cell>
          <cell r="E108">
            <v>12</v>
          </cell>
          <cell r="F108">
            <v>11</v>
          </cell>
          <cell r="G108">
            <v>12</v>
          </cell>
          <cell r="H108">
            <v>27</v>
          </cell>
          <cell r="I108">
            <v>14</v>
          </cell>
          <cell r="J108">
            <v>102</v>
          </cell>
        </row>
        <row r="109">
          <cell r="B109">
            <v>107</v>
          </cell>
          <cell r="C109">
            <v>127</v>
          </cell>
          <cell r="D109">
            <v>115</v>
          </cell>
          <cell r="E109">
            <v>127</v>
          </cell>
          <cell r="F109">
            <v>196</v>
          </cell>
          <cell r="G109">
            <v>172</v>
          </cell>
          <cell r="H109">
            <v>216</v>
          </cell>
          <cell r="I109">
            <v>65</v>
          </cell>
          <cell r="J109">
            <v>1125</v>
          </cell>
        </row>
        <row r="110">
          <cell r="B110">
            <v>117</v>
          </cell>
          <cell r="C110">
            <v>138</v>
          </cell>
          <cell r="D110">
            <v>120</v>
          </cell>
          <cell r="E110">
            <v>139</v>
          </cell>
          <cell r="F110">
            <v>207</v>
          </cell>
          <cell r="G110">
            <v>184</v>
          </cell>
          <cell r="H110">
            <v>243</v>
          </cell>
          <cell r="I110">
            <v>79</v>
          </cell>
          <cell r="J110">
            <v>1227</v>
          </cell>
        </row>
        <row r="115">
          <cell r="C115">
            <v>753</v>
          </cell>
          <cell r="D115">
            <v>9198</v>
          </cell>
        </row>
        <row r="116">
          <cell r="C116">
            <v>5216</v>
          </cell>
          <cell r="D116">
            <v>9891</v>
          </cell>
        </row>
        <row r="117">
          <cell r="C117">
            <v>5969</v>
          </cell>
          <cell r="D117">
            <v>19089</v>
          </cell>
        </row>
        <row r="122">
          <cell r="C122">
            <v>100.54</v>
          </cell>
          <cell r="D122">
            <v>115.72</v>
          </cell>
          <cell r="E122">
            <v>114.21</v>
          </cell>
        </row>
        <row r="123">
          <cell r="C123">
            <v>50.09</v>
          </cell>
          <cell r="D123">
            <v>91.55</v>
          </cell>
          <cell r="E123">
            <v>92.1</v>
          </cell>
        </row>
        <row r="124">
          <cell r="C124">
            <v>17.760000000000002</v>
          </cell>
          <cell r="D124">
            <v>24.15</v>
          </cell>
          <cell r="E124">
            <v>24.02</v>
          </cell>
        </row>
        <row r="125">
          <cell r="C125">
            <v>103.33</v>
          </cell>
          <cell r="D125">
            <v>121.96</v>
          </cell>
          <cell r="E125">
            <v>121.85</v>
          </cell>
        </row>
        <row r="126">
          <cell r="C126">
            <v>81.48</v>
          </cell>
          <cell r="D126">
            <v>101.81</v>
          </cell>
          <cell r="E126">
            <v>100.86</v>
          </cell>
          <cell r="G126">
            <v>96.65</v>
          </cell>
        </row>
        <row r="131">
          <cell r="C131">
            <v>385476</v>
          </cell>
          <cell r="D131">
            <v>825978</v>
          </cell>
          <cell r="E131">
            <v>755032</v>
          </cell>
        </row>
        <row r="132">
          <cell r="C132">
            <v>35465</v>
          </cell>
          <cell r="D132">
            <v>96489</v>
          </cell>
          <cell r="E132">
            <v>94773</v>
          </cell>
        </row>
        <row r="133">
          <cell r="C133">
            <v>14211</v>
          </cell>
          <cell r="D133">
            <v>74950</v>
          </cell>
          <cell r="E133">
            <v>74036</v>
          </cell>
        </row>
        <row r="134">
          <cell r="C134">
            <v>620</v>
          </cell>
          <cell r="D134">
            <v>923480</v>
          </cell>
          <cell r="E134">
            <v>915301</v>
          </cell>
        </row>
        <row r="135">
          <cell r="C135">
            <v>435772</v>
          </cell>
          <cell r="D135">
            <v>1920897</v>
          </cell>
          <cell r="E135">
            <v>1839142</v>
          </cell>
        </row>
        <row r="140">
          <cell r="C140">
            <v>3834</v>
          </cell>
          <cell r="D140">
            <v>7138</v>
          </cell>
          <cell r="E140">
            <v>6611</v>
          </cell>
        </row>
        <row r="141">
          <cell r="C141">
            <v>708</v>
          </cell>
          <cell r="D141">
            <v>1054</v>
          </cell>
          <cell r="E141">
            <v>1029</v>
          </cell>
        </row>
        <row r="142">
          <cell r="C142">
            <v>800</v>
          </cell>
          <cell r="D142">
            <v>3104</v>
          </cell>
          <cell r="E142">
            <v>3082</v>
          </cell>
        </row>
        <row r="143">
          <cell r="C143">
            <v>6</v>
          </cell>
          <cell r="D143">
            <v>7572</v>
          </cell>
          <cell r="E143">
            <v>7512</v>
          </cell>
        </row>
        <row r="144">
          <cell r="D144">
            <v>18868</v>
          </cell>
          <cell r="E144">
            <v>18234</v>
          </cell>
        </row>
      </sheetData>
      <sheetData sheetId="14">
        <row r="10">
          <cell r="C10">
            <v>3409</v>
          </cell>
          <cell r="D10">
            <v>7773</v>
          </cell>
          <cell r="E10">
            <v>7502</v>
          </cell>
          <cell r="F10">
            <v>823</v>
          </cell>
        </row>
        <row r="11">
          <cell r="C11">
            <v>3438</v>
          </cell>
          <cell r="D11">
            <v>10400</v>
          </cell>
          <cell r="E11">
            <v>10159</v>
          </cell>
          <cell r="F11">
            <v>929</v>
          </cell>
        </row>
        <row r="12">
          <cell r="C12">
            <v>6847</v>
          </cell>
          <cell r="D12">
            <v>18173</v>
          </cell>
          <cell r="E12">
            <v>17661</v>
          </cell>
          <cell r="F12">
            <v>1752</v>
          </cell>
        </row>
        <row r="25">
          <cell r="C25">
            <v>2255</v>
          </cell>
          <cell r="D25">
            <v>7885</v>
          </cell>
          <cell r="E25">
            <v>7869</v>
          </cell>
          <cell r="F25">
            <v>485</v>
          </cell>
        </row>
        <row r="26">
          <cell r="C26">
            <v>0</v>
          </cell>
          <cell r="D26">
            <v>11</v>
          </cell>
          <cell r="E26">
            <v>11</v>
          </cell>
          <cell r="F26">
            <v>1</v>
          </cell>
        </row>
        <row r="27">
          <cell r="C27">
            <v>0</v>
          </cell>
          <cell r="D27">
            <v>238</v>
          </cell>
          <cell r="E27">
            <v>237</v>
          </cell>
          <cell r="F27">
            <v>52</v>
          </cell>
        </row>
        <row r="28">
          <cell r="C28">
            <v>5</v>
          </cell>
          <cell r="D28">
            <v>63</v>
          </cell>
          <cell r="E28">
            <v>63</v>
          </cell>
          <cell r="F28">
            <v>70</v>
          </cell>
        </row>
        <row r="57">
          <cell r="C57">
            <v>5603</v>
          </cell>
          <cell r="D57">
            <v>10063</v>
          </cell>
          <cell r="E57">
            <v>9666</v>
          </cell>
          <cell r="F57">
            <v>-1323</v>
          </cell>
        </row>
        <row r="58">
          <cell r="C58">
            <v>1223</v>
          </cell>
          <cell r="D58">
            <v>1711</v>
          </cell>
          <cell r="E58">
            <v>1643</v>
          </cell>
          <cell r="F58">
            <v>-127</v>
          </cell>
        </row>
        <row r="59">
          <cell r="C59">
            <v>19</v>
          </cell>
          <cell r="D59">
            <v>6388</v>
          </cell>
          <cell r="E59">
            <v>6341</v>
          </cell>
          <cell r="F59">
            <v>3192</v>
          </cell>
        </row>
        <row r="60">
          <cell r="C60">
            <v>2</v>
          </cell>
          <cell r="D60">
            <v>11</v>
          </cell>
          <cell r="E60">
            <v>11</v>
          </cell>
          <cell r="F60">
            <v>10</v>
          </cell>
        </row>
        <row r="78">
          <cell r="C78">
            <v>4186</v>
          </cell>
          <cell r="D78">
            <v>6350</v>
          </cell>
          <cell r="E78">
            <v>6021</v>
          </cell>
          <cell r="F78">
            <v>-757</v>
          </cell>
        </row>
        <row r="79">
          <cell r="C79">
            <v>661</v>
          </cell>
          <cell r="D79">
            <v>939</v>
          </cell>
          <cell r="E79">
            <v>894</v>
          </cell>
          <cell r="F79">
            <v>-650</v>
          </cell>
        </row>
        <row r="80">
          <cell r="C80">
            <v>756</v>
          </cell>
          <cell r="D80">
            <v>2774</v>
          </cell>
          <cell r="E80">
            <v>2751</v>
          </cell>
          <cell r="F80">
            <v>85</v>
          </cell>
        </row>
        <row r="81">
          <cell r="C81">
            <v>1242</v>
          </cell>
          <cell r="D81">
            <v>8099</v>
          </cell>
          <cell r="E81">
            <v>7984</v>
          </cell>
          <cell r="F81">
            <v>3065</v>
          </cell>
        </row>
        <row r="83">
          <cell r="C83">
            <v>6847</v>
          </cell>
          <cell r="D83">
            <v>18173</v>
          </cell>
          <cell r="E83">
            <v>17661</v>
          </cell>
          <cell r="F83">
            <v>1752</v>
          </cell>
        </row>
        <row r="88">
          <cell r="C88">
            <v>4676</v>
          </cell>
          <cell r="D88">
            <v>14952</v>
          </cell>
          <cell r="E88">
            <v>14539</v>
          </cell>
          <cell r="F88">
            <v>1211</v>
          </cell>
        </row>
        <row r="89">
          <cell r="C89">
            <v>170</v>
          </cell>
          <cell r="D89">
            <v>1934</v>
          </cell>
          <cell r="E89">
            <v>1906</v>
          </cell>
          <cell r="F89">
            <v>242</v>
          </cell>
        </row>
        <row r="90">
          <cell r="C90">
            <v>0</v>
          </cell>
          <cell r="D90">
            <v>346</v>
          </cell>
          <cell r="E90">
            <v>344</v>
          </cell>
          <cell r="F90">
            <v>34</v>
          </cell>
        </row>
        <row r="91">
          <cell r="C91">
            <v>29</v>
          </cell>
          <cell r="D91">
            <v>481</v>
          </cell>
          <cell r="E91">
            <v>463</v>
          </cell>
          <cell r="F91">
            <v>64</v>
          </cell>
        </row>
        <row r="92">
          <cell r="C92">
            <v>586</v>
          </cell>
          <cell r="D92">
            <v>199</v>
          </cell>
          <cell r="E92">
            <v>196</v>
          </cell>
          <cell r="F92">
            <v>59</v>
          </cell>
        </row>
        <row r="93">
          <cell r="C93">
            <v>112</v>
          </cell>
          <cell r="D93">
            <v>10</v>
          </cell>
          <cell r="E93">
            <v>9</v>
          </cell>
          <cell r="F93">
            <v>4</v>
          </cell>
        </row>
        <row r="94">
          <cell r="C94">
            <v>1273</v>
          </cell>
          <cell r="D94">
            <v>241</v>
          </cell>
          <cell r="E94">
            <v>194</v>
          </cell>
          <cell r="F94">
            <v>138</v>
          </cell>
        </row>
        <row r="95">
          <cell r="C95">
            <v>1</v>
          </cell>
          <cell r="D95">
            <v>10</v>
          </cell>
          <cell r="E95">
            <v>10</v>
          </cell>
          <cell r="F95">
            <v>0</v>
          </cell>
        </row>
        <row r="96">
          <cell r="C96">
            <v>6847</v>
          </cell>
          <cell r="D96">
            <v>18173</v>
          </cell>
          <cell r="E96">
            <v>17661</v>
          </cell>
          <cell r="F96">
            <v>1752</v>
          </cell>
        </row>
        <row r="101">
          <cell r="B101">
            <v>0</v>
          </cell>
          <cell r="C101">
            <v>534</v>
          </cell>
          <cell r="D101">
            <v>502</v>
          </cell>
          <cell r="E101">
            <v>951</v>
          </cell>
          <cell r="F101">
            <v>268</v>
          </cell>
          <cell r="G101">
            <v>209</v>
          </cell>
          <cell r="H101">
            <v>180</v>
          </cell>
          <cell r="I101">
            <v>658</v>
          </cell>
          <cell r="J101">
            <v>3302</v>
          </cell>
        </row>
        <row r="102">
          <cell r="B102">
            <v>0</v>
          </cell>
          <cell r="C102">
            <v>144</v>
          </cell>
          <cell r="D102">
            <v>169</v>
          </cell>
          <cell r="E102">
            <v>874</v>
          </cell>
          <cell r="F102">
            <v>198</v>
          </cell>
          <cell r="G102">
            <v>146</v>
          </cell>
          <cell r="H102">
            <v>138</v>
          </cell>
          <cell r="I102">
            <v>651</v>
          </cell>
          <cell r="J102">
            <v>2320</v>
          </cell>
        </row>
        <row r="103">
          <cell r="B103">
            <v>0</v>
          </cell>
          <cell r="C103">
            <v>678</v>
          </cell>
          <cell r="D103">
            <v>671</v>
          </cell>
          <cell r="E103">
            <v>1825</v>
          </cell>
          <cell r="F103">
            <v>466</v>
          </cell>
          <cell r="G103">
            <v>355</v>
          </cell>
          <cell r="H103">
            <v>318</v>
          </cell>
          <cell r="I103">
            <v>1309</v>
          </cell>
          <cell r="J103">
            <v>5622</v>
          </cell>
        </row>
        <row r="108">
          <cell r="B108">
            <v>5</v>
          </cell>
          <cell r="C108">
            <v>8</v>
          </cell>
          <cell r="D108">
            <v>9</v>
          </cell>
          <cell r="E108">
            <v>6</v>
          </cell>
          <cell r="F108">
            <v>21</v>
          </cell>
          <cell r="G108">
            <v>15</v>
          </cell>
          <cell r="H108">
            <v>28</v>
          </cell>
          <cell r="I108">
            <v>16</v>
          </cell>
          <cell r="J108">
            <v>108</v>
          </cell>
        </row>
        <row r="109">
          <cell r="B109">
            <v>123</v>
          </cell>
          <cell r="C109">
            <v>147</v>
          </cell>
          <cell r="D109">
            <v>97</v>
          </cell>
          <cell r="E109">
            <v>132</v>
          </cell>
          <cell r="F109">
            <v>194</v>
          </cell>
          <cell r="G109">
            <v>153</v>
          </cell>
          <cell r="H109">
            <v>217</v>
          </cell>
          <cell r="I109">
            <v>71</v>
          </cell>
          <cell r="J109">
            <v>1134</v>
          </cell>
        </row>
        <row r="110">
          <cell r="B110">
            <v>128</v>
          </cell>
          <cell r="C110">
            <v>155</v>
          </cell>
          <cell r="D110">
            <v>106</v>
          </cell>
          <cell r="E110">
            <v>138</v>
          </cell>
          <cell r="F110">
            <v>215</v>
          </cell>
          <cell r="G110">
            <v>168</v>
          </cell>
          <cell r="H110">
            <v>245</v>
          </cell>
          <cell r="I110">
            <v>87</v>
          </cell>
          <cell r="J110">
            <v>1242</v>
          </cell>
        </row>
        <row r="115">
          <cell r="C115">
            <v>667</v>
          </cell>
          <cell r="D115">
            <v>7590</v>
          </cell>
        </row>
        <row r="116">
          <cell r="C116">
            <v>4955</v>
          </cell>
          <cell r="D116">
            <v>8861</v>
          </cell>
        </row>
        <row r="117">
          <cell r="C117">
            <v>5622</v>
          </cell>
          <cell r="D117">
            <v>16451</v>
          </cell>
        </row>
        <row r="122">
          <cell r="C122">
            <v>98.4</v>
          </cell>
          <cell r="D122">
            <v>114.5</v>
          </cell>
          <cell r="E122">
            <v>113.95</v>
          </cell>
        </row>
        <row r="123">
          <cell r="C123">
            <v>53.48</v>
          </cell>
          <cell r="D123">
            <v>91.15</v>
          </cell>
          <cell r="E123">
            <v>91.65</v>
          </cell>
        </row>
        <row r="124">
          <cell r="C124">
            <v>17.37</v>
          </cell>
          <cell r="D124">
            <v>23.67</v>
          </cell>
          <cell r="E124">
            <v>23.66</v>
          </cell>
        </row>
        <row r="125">
          <cell r="C125">
            <v>73.58</v>
          </cell>
          <cell r="D125">
            <v>119.5</v>
          </cell>
          <cell r="E125">
            <v>119.65</v>
          </cell>
        </row>
        <row r="126">
          <cell r="C126">
            <v>80.64</v>
          </cell>
          <cell r="D126">
            <v>99.64</v>
          </cell>
          <cell r="E126">
            <v>99.3</v>
          </cell>
          <cell r="G126">
            <v>96.54</v>
          </cell>
        </row>
        <row r="131">
          <cell r="C131">
            <v>357991</v>
          </cell>
          <cell r="D131">
            <v>707384</v>
          </cell>
          <cell r="E131">
            <v>669009</v>
          </cell>
        </row>
        <row r="132">
          <cell r="C132">
            <v>32890</v>
          </cell>
          <cell r="D132">
            <v>83588</v>
          </cell>
          <cell r="E132">
            <v>81567</v>
          </cell>
        </row>
        <row r="133">
          <cell r="C133">
            <v>13117</v>
          </cell>
          <cell r="D133">
            <v>65652</v>
          </cell>
          <cell r="E133">
            <v>65086</v>
          </cell>
        </row>
        <row r="134">
          <cell r="C134">
            <v>1398</v>
          </cell>
          <cell r="D134">
            <v>762174</v>
          </cell>
          <cell r="E134">
            <v>757634</v>
          </cell>
        </row>
        <row r="135">
          <cell r="C135">
            <v>405396</v>
          </cell>
          <cell r="D135">
            <v>1618798</v>
          </cell>
          <cell r="E135">
            <v>1573296</v>
          </cell>
        </row>
        <row r="140">
          <cell r="C140">
            <v>3638</v>
          </cell>
          <cell r="D140">
            <v>6178</v>
          </cell>
          <cell r="E140">
            <v>5871</v>
          </cell>
        </row>
        <row r="141">
          <cell r="C141">
            <v>615</v>
          </cell>
          <cell r="D141">
            <v>917</v>
          </cell>
          <cell r="E141">
            <v>890</v>
          </cell>
        </row>
        <row r="142">
          <cell r="C142">
            <v>755</v>
          </cell>
          <cell r="D142">
            <v>2774</v>
          </cell>
          <cell r="E142">
            <v>2751</v>
          </cell>
        </row>
        <row r="143">
          <cell r="C143">
            <v>19</v>
          </cell>
          <cell r="D143">
            <v>6378</v>
          </cell>
          <cell r="E143">
            <v>6332</v>
          </cell>
        </row>
        <row r="144">
          <cell r="D144">
            <v>16247</v>
          </cell>
          <cell r="E144">
            <v>15844</v>
          </cell>
        </row>
      </sheetData>
      <sheetData sheetId="15">
        <row r="10">
          <cell r="C10">
            <v>4822</v>
          </cell>
          <cell r="D10">
            <v>7070</v>
          </cell>
          <cell r="E10">
            <v>6832</v>
          </cell>
          <cell r="F10">
            <v>714</v>
          </cell>
          <cell r="G10">
            <v>498098</v>
          </cell>
        </row>
        <row r="11">
          <cell r="C11">
            <v>4219</v>
          </cell>
          <cell r="D11">
            <v>9730</v>
          </cell>
          <cell r="E11">
            <v>9514</v>
          </cell>
          <cell r="F11">
            <v>779</v>
          </cell>
          <cell r="G11">
            <v>600708</v>
          </cell>
        </row>
        <row r="12">
          <cell r="C12">
            <v>9041</v>
          </cell>
          <cell r="D12">
            <v>16800</v>
          </cell>
          <cell r="E12">
            <v>16346</v>
          </cell>
          <cell r="F12">
            <v>1493</v>
          </cell>
          <cell r="G12">
            <v>1098806</v>
          </cell>
        </row>
        <row r="25">
          <cell r="C25">
            <v>2950</v>
          </cell>
          <cell r="D25">
            <v>7118</v>
          </cell>
          <cell r="E25">
            <v>7099</v>
          </cell>
          <cell r="F25">
            <v>334</v>
          </cell>
        </row>
        <row r="26">
          <cell r="C26">
            <v>0</v>
          </cell>
          <cell r="D26">
            <v>16</v>
          </cell>
          <cell r="E26">
            <v>16</v>
          </cell>
          <cell r="F26">
            <v>2</v>
          </cell>
        </row>
        <row r="27">
          <cell r="C27">
            <v>0</v>
          </cell>
          <cell r="D27">
            <v>239</v>
          </cell>
          <cell r="E27">
            <v>239</v>
          </cell>
          <cell r="F27">
            <v>26</v>
          </cell>
        </row>
        <row r="28">
          <cell r="C28">
            <v>5</v>
          </cell>
          <cell r="D28">
            <v>66</v>
          </cell>
          <cell r="E28">
            <v>66</v>
          </cell>
          <cell r="F28">
            <v>24</v>
          </cell>
        </row>
        <row r="57">
          <cell r="C57">
            <v>7532</v>
          </cell>
          <cell r="D57">
            <v>9235</v>
          </cell>
          <cell r="E57">
            <v>8865</v>
          </cell>
          <cell r="F57">
            <v>-2175</v>
          </cell>
          <cell r="G57">
            <v>788137</v>
          </cell>
        </row>
        <row r="58">
          <cell r="C58">
            <v>1491</v>
          </cell>
          <cell r="D58">
            <v>1683</v>
          </cell>
          <cell r="E58">
            <v>1625</v>
          </cell>
          <cell r="F58">
            <v>-91</v>
          </cell>
          <cell r="G58">
            <v>86763</v>
          </cell>
        </row>
        <row r="59">
          <cell r="C59">
            <v>16</v>
          </cell>
          <cell r="D59">
            <v>5872</v>
          </cell>
          <cell r="E59">
            <v>5846</v>
          </cell>
          <cell r="F59">
            <v>3749</v>
          </cell>
          <cell r="G59">
            <v>223664</v>
          </cell>
        </row>
        <row r="60">
          <cell r="C60">
            <v>2</v>
          </cell>
          <cell r="D60">
            <v>10</v>
          </cell>
          <cell r="E60">
            <v>10</v>
          </cell>
          <cell r="F60">
            <v>10</v>
          </cell>
          <cell r="G60">
            <v>242</v>
          </cell>
        </row>
        <row r="78">
          <cell r="C78">
            <v>6285</v>
          </cell>
          <cell r="D78">
            <v>5917</v>
          </cell>
          <cell r="E78">
            <v>5620</v>
          </cell>
          <cell r="F78">
            <v>-1256</v>
          </cell>
        </row>
        <row r="79">
          <cell r="C79">
            <v>670</v>
          </cell>
          <cell r="D79">
            <v>889</v>
          </cell>
          <cell r="E79">
            <v>846</v>
          </cell>
          <cell r="F79">
            <v>-872</v>
          </cell>
        </row>
        <row r="80">
          <cell r="C80">
            <v>578</v>
          </cell>
          <cell r="D80">
            <v>2429</v>
          </cell>
          <cell r="E80">
            <v>2399</v>
          </cell>
          <cell r="F80">
            <v>-48</v>
          </cell>
        </row>
        <row r="81">
          <cell r="C81">
            <v>1507</v>
          </cell>
          <cell r="D81">
            <v>7555</v>
          </cell>
          <cell r="E81">
            <v>7471</v>
          </cell>
          <cell r="F81">
            <v>3658</v>
          </cell>
        </row>
        <row r="83">
          <cell r="C83">
            <v>9041</v>
          </cell>
          <cell r="D83">
            <v>16800</v>
          </cell>
          <cell r="E83">
            <v>16346</v>
          </cell>
          <cell r="F83">
            <v>1493</v>
          </cell>
        </row>
        <row r="88">
          <cell r="C88">
            <v>6328</v>
          </cell>
          <cell r="D88">
            <v>13698</v>
          </cell>
          <cell r="E88">
            <v>13345</v>
          </cell>
          <cell r="F88">
            <v>1088</v>
          </cell>
        </row>
        <row r="89">
          <cell r="C89">
            <v>197</v>
          </cell>
          <cell r="D89">
            <v>1829</v>
          </cell>
          <cell r="E89">
            <v>1800</v>
          </cell>
          <cell r="F89">
            <v>186</v>
          </cell>
        </row>
        <row r="90">
          <cell r="C90">
            <v>1</v>
          </cell>
          <cell r="D90">
            <v>305</v>
          </cell>
          <cell r="E90">
            <v>302</v>
          </cell>
          <cell r="F90">
            <v>28</v>
          </cell>
        </row>
        <row r="91">
          <cell r="C91">
            <v>70</v>
          </cell>
          <cell r="D91">
            <v>487</v>
          </cell>
          <cell r="E91">
            <v>477</v>
          </cell>
          <cell r="F91">
            <v>38</v>
          </cell>
        </row>
        <row r="92">
          <cell r="C92">
            <v>635</v>
          </cell>
          <cell r="D92">
            <v>235</v>
          </cell>
          <cell r="E92">
            <v>226</v>
          </cell>
          <cell r="F92">
            <v>54</v>
          </cell>
        </row>
        <row r="93">
          <cell r="C93">
            <v>161</v>
          </cell>
          <cell r="D93">
            <v>10</v>
          </cell>
          <cell r="E93">
            <v>8</v>
          </cell>
          <cell r="F93">
            <v>6</v>
          </cell>
        </row>
        <row r="94">
          <cell r="C94">
            <v>1648</v>
          </cell>
          <cell r="D94">
            <v>224</v>
          </cell>
          <cell r="E94">
            <v>176</v>
          </cell>
          <cell r="F94">
            <v>92</v>
          </cell>
        </row>
        <row r="95">
          <cell r="C95">
            <v>1</v>
          </cell>
          <cell r="D95">
            <v>12</v>
          </cell>
          <cell r="E95">
            <v>12</v>
          </cell>
          <cell r="F95">
            <v>1</v>
          </cell>
        </row>
        <row r="96">
          <cell r="C96">
            <v>9041</v>
          </cell>
          <cell r="D96">
            <v>16800</v>
          </cell>
          <cell r="E96">
            <v>16346</v>
          </cell>
          <cell r="F96">
            <v>1493</v>
          </cell>
        </row>
        <row r="101">
          <cell r="C101">
            <v>538</v>
          </cell>
          <cell r="D101">
            <v>713</v>
          </cell>
          <cell r="E101">
            <v>1388</v>
          </cell>
          <cell r="F101">
            <v>458</v>
          </cell>
          <cell r="G101">
            <v>369</v>
          </cell>
          <cell r="H101">
            <v>309</v>
          </cell>
          <cell r="I101">
            <v>915</v>
          </cell>
          <cell r="J101">
            <v>4690</v>
          </cell>
        </row>
        <row r="102">
          <cell r="B102">
            <v>0</v>
          </cell>
          <cell r="C102">
            <v>148</v>
          </cell>
          <cell r="D102">
            <v>174</v>
          </cell>
          <cell r="E102">
            <v>1175</v>
          </cell>
          <cell r="F102">
            <v>238</v>
          </cell>
          <cell r="G102">
            <v>186</v>
          </cell>
          <cell r="H102">
            <v>170</v>
          </cell>
          <cell r="I102">
            <v>767</v>
          </cell>
          <cell r="J102">
            <v>2858</v>
          </cell>
        </row>
        <row r="103">
          <cell r="B103">
            <v>0</v>
          </cell>
          <cell r="C103">
            <v>686</v>
          </cell>
          <cell r="D103">
            <v>887</v>
          </cell>
          <cell r="E103">
            <v>2563</v>
          </cell>
          <cell r="F103">
            <v>696</v>
          </cell>
          <cell r="G103">
            <v>555</v>
          </cell>
          <cell r="H103">
            <v>479</v>
          </cell>
          <cell r="I103">
            <v>1682</v>
          </cell>
          <cell r="J103">
            <v>7548</v>
          </cell>
        </row>
        <row r="108">
          <cell r="B108">
            <v>9</v>
          </cell>
          <cell r="C108">
            <v>13</v>
          </cell>
          <cell r="D108">
            <v>10</v>
          </cell>
          <cell r="E108">
            <v>14</v>
          </cell>
          <cell r="F108">
            <v>20</v>
          </cell>
          <cell r="G108">
            <v>19</v>
          </cell>
          <cell r="H108">
            <v>30</v>
          </cell>
          <cell r="I108">
            <v>17</v>
          </cell>
          <cell r="J108">
            <v>132</v>
          </cell>
        </row>
        <row r="109">
          <cell r="B109">
            <v>161</v>
          </cell>
          <cell r="C109">
            <v>178</v>
          </cell>
          <cell r="D109">
            <v>111</v>
          </cell>
          <cell r="E109">
            <v>168</v>
          </cell>
          <cell r="F109">
            <v>204</v>
          </cell>
          <cell r="G109">
            <v>184</v>
          </cell>
          <cell r="H109">
            <v>277</v>
          </cell>
          <cell r="I109">
            <v>92</v>
          </cell>
          <cell r="J109">
            <v>1375</v>
          </cell>
        </row>
        <row r="110">
          <cell r="B110">
            <v>170</v>
          </cell>
          <cell r="C110">
            <v>191</v>
          </cell>
          <cell r="D110">
            <v>121</v>
          </cell>
          <cell r="E110">
            <v>182</v>
          </cell>
          <cell r="F110">
            <v>224</v>
          </cell>
          <cell r="G110">
            <v>203</v>
          </cell>
          <cell r="H110">
            <v>307</v>
          </cell>
          <cell r="I110">
            <v>109</v>
          </cell>
          <cell r="J110">
            <v>1507</v>
          </cell>
        </row>
        <row r="115">
          <cell r="C115">
            <v>1190</v>
          </cell>
          <cell r="D115">
            <v>6653</v>
          </cell>
          <cell r="G115">
            <v>234503</v>
          </cell>
        </row>
        <row r="116">
          <cell r="C116">
            <v>6358</v>
          </cell>
          <cell r="D116">
            <v>8454</v>
          </cell>
          <cell r="G116">
            <v>777298</v>
          </cell>
        </row>
        <row r="117">
          <cell r="C117">
            <v>7548</v>
          </cell>
          <cell r="D117">
            <v>15107</v>
          </cell>
          <cell r="G117">
            <v>1011801</v>
          </cell>
        </row>
        <row r="122">
          <cell r="C122">
            <v>121.95</v>
          </cell>
          <cell r="D122">
            <v>111.67</v>
          </cell>
          <cell r="E122">
            <v>111.41</v>
          </cell>
        </row>
        <row r="123">
          <cell r="C123">
            <v>55.07</v>
          </cell>
          <cell r="D123">
            <v>86.45</v>
          </cell>
          <cell r="E123">
            <v>87.45</v>
          </cell>
        </row>
        <row r="124">
          <cell r="C124">
            <v>19.600000000000001</v>
          </cell>
          <cell r="D124">
            <v>24.25</v>
          </cell>
          <cell r="E124">
            <v>24.24</v>
          </cell>
        </row>
        <row r="125">
          <cell r="C125">
            <v>63.71</v>
          </cell>
          <cell r="D125">
            <v>119.99</v>
          </cell>
          <cell r="E125">
            <v>120.07</v>
          </cell>
        </row>
        <row r="126">
          <cell r="C126">
            <v>107.26</v>
          </cell>
          <cell r="D126">
            <v>99.23</v>
          </cell>
          <cell r="E126">
            <v>99.13</v>
          </cell>
          <cell r="G126">
            <v>96.59</v>
          </cell>
        </row>
        <row r="131">
          <cell r="C131">
            <v>697926</v>
          </cell>
          <cell r="D131">
            <v>642542</v>
          </cell>
          <cell r="E131">
            <v>610764</v>
          </cell>
        </row>
        <row r="132">
          <cell r="C132">
            <v>34642</v>
          </cell>
          <cell r="D132">
            <v>74608</v>
          </cell>
          <cell r="E132">
            <v>72932</v>
          </cell>
        </row>
        <row r="133">
          <cell r="C133">
            <v>11331</v>
          </cell>
          <cell r="D133">
            <v>58914</v>
          </cell>
          <cell r="E133">
            <v>58146</v>
          </cell>
        </row>
        <row r="134">
          <cell r="C134">
            <v>892</v>
          </cell>
          <cell r="D134">
            <v>702638</v>
          </cell>
          <cell r="E134">
            <v>700131</v>
          </cell>
        </row>
        <row r="135">
          <cell r="C135">
            <v>744791</v>
          </cell>
          <cell r="D135">
            <v>1478702</v>
          </cell>
          <cell r="E135">
            <v>1441973</v>
          </cell>
        </row>
        <row r="140">
          <cell r="C140">
            <v>5723</v>
          </cell>
          <cell r="D140">
            <v>5754</v>
          </cell>
          <cell r="E140">
            <v>5482</v>
          </cell>
        </row>
        <row r="141">
          <cell r="C141">
            <v>629</v>
          </cell>
          <cell r="D141">
            <v>863</v>
          </cell>
          <cell r="E141">
            <v>834</v>
          </cell>
        </row>
        <row r="142">
          <cell r="C142">
            <v>578</v>
          </cell>
          <cell r="D142">
            <v>2429</v>
          </cell>
          <cell r="E142">
            <v>2399</v>
          </cell>
        </row>
        <row r="143">
          <cell r="C143">
            <v>14</v>
          </cell>
          <cell r="D143">
            <v>5856</v>
          </cell>
          <cell r="E143">
            <v>5831</v>
          </cell>
        </row>
        <row r="144">
          <cell r="D144">
            <v>14902</v>
          </cell>
          <cell r="E144">
            <v>14546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90"/>
      <sheetName val="30191"/>
      <sheetName val="RCO STOCK "/>
      <sheetName val="RCO FLUX "/>
      <sheetName val="3011"/>
      <sheetName val="3015"/>
      <sheetName val="30110"/>
      <sheetName val="30114"/>
      <sheetName val="30115"/>
      <sheetName val="30116"/>
      <sheetName val="30117"/>
      <sheetName val="30123"/>
      <sheetName val="30124"/>
      <sheetName val="30125"/>
      <sheetName val="30126"/>
      <sheetName val="30127"/>
      <sheetName val="30128"/>
      <sheetName val="30129"/>
      <sheetName val="30130"/>
      <sheetName val="30131"/>
      <sheetName val="30132"/>
      <sheetName val="30151"/>
      <sheetName val="30152"/>
      <sheetName val="30161"/>
      <sheetName val="30162"/>
      <sheetName val="30163"/>
      <sheetName val="30170"/>
      <sheetName val="30222"/>
      <sheetName val="30262"/>
      <sheetName val="33331"/>
      <sheetName val="33332"/>
      <sheetName val="33333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D22">
            <v>7794</v>
          </cell>
        </row>
      </sheetData>
      <sheetData sheetId="29">
        <row r="32">
          <cell r="D32">
            <v>4821</v>
          </cell>
          <cell r="E32">
            <v>6835</v>
          </cell>
          <cell r="F32">
            <v>288</v>
          </cell>
          <cell r="G32">
            <v>237</v>
          </cell>
          <cell r="H32">
            <v>427</v>
          </cell>
          <cell r="I32">
            <v>498084</v>
          </cell>
        </row>
        <row r="66">
          <cell r="D66">
            <v>4218</v>
          </cell>
          <cell r="E66">
            <v>9520</v>
          </cell>
          <cell r="F66">
            <v>302</v>
          </cell>
          <cell r="G66">
            <v>216</v>
          </cell>
          <cell r="H66">
            <v>487</v>
          </cell>
          <cell r="I66">
            <v>600702</v>
          </cell>
        </row>
        <row r="89">
          <cell r="I89">
            <v>541036</v>
          </cell>
        </row>
        <row r="93">
          <cell r="I93">
            <v>98966</v>
          </cell>
        </row>
        <row r="95">
          <cell r="I95">
            <v>148119</v>
          </cell>
        </row>
        <row r="96">
          <cell r="I96">
            <v>86763</v>
          </cell>
        </row>
        <row r="97">
          <cell r="I97">
            <v>223661</v>
          </cell>
        </row>
        <row r="99">
          <cell r="I99">
            <v>241</v>
          </cell>
        </row>
        <row r="100">
          <cell r="D100">
            <v>9039</v>
          </cell>
          <cell r="E100">
            <v>16355</v>
          </cell>
          <cell r="F100">
            <v>590</v>
          </cell>
          <cell r="G100">
            <v>453</v>
          </cell>
          <cell r="H100">
            <v>914</v>
          </cell>
          <cell r="I100">
            <v>1098786</v>
          </cell>
        </row>
      </sheetData>
      <sheetData sheetId="30">
        <row r="73">
          <cell r="C73">
            <v>170</v>
          </cell>
          <cell r="D73">
            <v>716</v>
          </cell>
          <cell r="E73">
            <v>929</v>
          </cell>
          <cell r="F73">
            <v>2592</v>
          </cell>
          <cell r="G73">
            <v>715</v>
          </cell>
          <cell r="H73">
            <v>586</v>
          </cell>
          <cell r="I73">
            <v>508</v>
          </cell>
          <cell r="J73">
            <v>2823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A_01"/>
      <sheetName val="NSA_02"/>
      <sheetName val="NSA_04"/>
      <sheetName val="NSA_06_ST"/>
      <sheetName val="NSA_06_MO"/>
      <sheetName val="NSA_09"/>
      <sheetName val="NSA_10"/>
      <sheetName val="NSA_12"/>
      <sheetName val="Feuil1"/>
    </sheetNames>
    <sheetDataSet>
      <sheetData sheetId="0">
        <row r="14">
          <cell r="G14">
            <v>19698</v>
          </cell>
        </row>
        <row r="15">
          <cell r="G15">
            <v>17596</v>
          </cell>
        </row>
        <row r="16">
          <cell r="G16">
            <v>37294</v>
          </cell>
        </row>
        <row r="21">
          <cell r="G21">
            <v>34543</v>
          </cell>
        </row>
        <row r="22">
          <cell r="G22">
            <v>33366</v>
          </cell>
        </row>
        <row r="23">
          <cell r="G23">
            <v>46975</v>
          </cell>
        </row>
        <row r="24">
          <cell r="G24">
            <v>46047</v>
          </cell>
        </row>
        <row r="25">
          <cell r="G25">
            <v>81518</v>
          </cell>
        </row>
        <row r="26">
          <cell r="G26">
            <v>79413</v>
          </cell>
        </row>
        <row r="31">
          <cell r="F31">
            <v>660</v>
          </cell>
        </row>
        <row r="32">
          <cell r="F32">
            <v>897</v>
          </cell>
        </row>
        <row r="33">
          <cell r="F33">
            <v>1557</v>
          </cell>
        </row>
      </sheetData>
      <sheetData sheetId="1">
        <row r="8">
          <cell r="G8">
            <v>12692</v>
          </cell>
        </row>
        <row r="9">
          <cell r="G9">
            <v>1</v>
          </cell>
        </row>
        <row r="10">
          <cell r="G10">
            <v>1</v>
          </cell>
        </row>
        <row r="11">
          <cell r="G11">
            <v>20</v>
          </cell>
        </row>
        <row r="16">
          <cell r="G16">
            <v>35602</v>
          </cell>
        </row>
        <row r="17">
          <cell r="G17">
            <v>35517</v>
          </cell>
        </row>
        <row r="18">
          <cell r="G18">
            <v>50</v>
          </cell>
        </row>
        <row r="19">
          <cell r="G19">
            <v>50</v>
          </cell>
        </row>
        <row r="20">
          <cell r="G20">
            <v>1330</v>
          </cell>
        </row>
        <row r="21">
          <cell r="G21">
            <v>1327</v>
          </cell>
        </row>
        <row r="22">
          <cell r="G22">
            <v>289</v>
          </cell>
        </row>
        <row r="23">
          <cell r="G23">
            <v>288</v>
          </cell>
        </row>
        <row r="28">
          <cell r="F28">
            <v>343</v>
          </cell>
        </row>
        <row r="29">
          <cell r="F29">
            <v>3</v>
          </cell>
        </row>
        <row r="30">
          <cell r="F30">
            <v>60</v>
          </cell>
        </row>
        <row r="31">
          <cell r="F31">
            <v>95</v>
          </cell>
        </row>
      </sheetData>
      <sheetData sheetId="2">
        <row r="8">
          <cell r="G8">
            <v>30739</v>
          </cell>
        </row>
        <row r="9">
          <cell r="G9">
            <v>6487</v>
          </cell>
        </row>
        <row r="10">
          <cell r="G10">
            <v>62</v>
          </cell>
        </row>
        <row r="11">
          <cell r="G11">
            <v>6</v>
          </cell>
        </row>
        <row r="16">
          <cell r="G16">
            <v>44556</v>
          </cell>
        </row>
        <row r="17">
          <cell r="G17">
            <v>42866</v>
          </cell>
        </row>
        <row r="18">
          <cell r="G18">
            <v>7457</v>
          </cell>
        </row>
        <row r="19">
          <cell r="G19">
            <v>7186</v>
          </cell>
        </row>
        <row r="20">
          <cell r="G20">
            <v>29452</v>
          </cell>
        </row>
        <row r="21">
          <cell r="G21">
            <v>29309</v>
          </cell>
        </row>
        <row r="22">
          <cell r="G22">
            <v>53</v>
          </cell>
        </row>
        <row r="23">
          <cell r="G23">
            <v>52</v>
          </cell>
        </row>
        <row r="28">
          <cell r="F28">
            <v>-2775</v>
          </cell>
        </row>
        <row r="29">
          <cell r="F29">
            <v>-36</v>
          </cell>
        </row>
        <row r="30">
          <cell r="F30">
            <v>4362</v>
          </cell>
        </row>
        <row r="31">
          <cell r="F31">
            <v>6</v>
          </cell>
        </row>
      </sheetData>
      <sheetData sheetId="3">
        <row r="8">
          <cell r="F8">
            <v>5876</v>
          </cell>
        </row>
        <row r="9">
          <cell r="F9">
            <v>532</v>
          </cell>
        </row>
        <row r="10">
          <cell r="F10">
            <v>438</v>
          </cell>
        </row>
        <row r="11">
          <cell r="F11">
            <v>1843</v>
          </cell>
        </row>
        <row r="12">
          <cell r="F12">
            <v>8690</v>
          </cell>
        </row>
        <row r="17">
          <cell r="F17">
            <v>5796</v>
          </cell>
        </row>
        <row r="18">
          <cell r="F18">
            <v>5439</v>
          </cell>
        </row>
        <row r="19">
          <cell r="F19">
            <v>896</v>
          </cell>
        </row>
        <row r="20">
          <cell r="F20">
            <v>851</v>
          </cell>
        </row>
        <row r="21">
          <cell r="F21">
            <v>2516</v>
          </cell>
        </row>
        <row r="22">
          <cell r="F22">
            <v>2493</v>
          </cell>
        </row>
        <row r="23">
          <cell r="F23">
            <v>7432</v>
          </cell>
        </row>
        <row r="24">
          <cell r="F24">
            <v>7326</v>
          </cell>
        </row>
        <row r="25">
          <cell r="F25">
            <v>16648</v>
          </cell>
        </row>
        <row r="26">
          <cell r="F26">
            <v>16117</v>
          </cell>
        </row>
        <row r="31">
          <cell r="F31">
            <v>-1598</v>
          </cell>
        </row>
        <row r="32">
          <cell r="F32">
            <v>-1116</v>
          </cell>
        </row>
        <row r="33">
          <cell r="F33">
            <v>-59</v>
          </cell>
        </row>
        <row r="34">
          <cell r="F34">
            <v>4326</v>
          </cell>
        </row>
        <row r="35">
          <cell r="F35">
            <v>1557</v>
          </cell>
        </row>
      </sheetData>
      <sheetData sheetId="4">
        <row r="8">
          <cell r="F8">
            <v>6746</v>
          </cell>
        </row>
        <row r="9">
          <cell r="F9">
            <v>272</v>
          </cell>
        </row>
        <row r="10">
          <cell r="F10">
            <v>101</v>
          </cell>
        </row>
        <row r="11">
          <cell r="G11">
            <v>456</v>
          </cell>
        </row>
        <row r="12">
          <cell r="F12">
            <v>50</v>
          </cell>
        </row>
        <row r="13">
          <cell r="F13">
            <v>1107</v>
          </cell>
        </row>
        <row r="14">
          <cell r="G14">
            <v>6</v>
          </cell>
        </row>
        <row r="15">
          <cell r="F15">
            <v>8690</v>
          </cell>
        </row>
        <row r="20">
          <cell r="F20">
            <v>13465</v>
          </cell>
        </row>
        <row r="21">
          <cell r="F21">
            <v>13081</v>
          </cell>
        </row>
        <row r="22">
          <cell r="F22">
            <v>2248</v>
          </cell>
        </row>
        <row r="23">
          <cell r="F23">
            <v>2217</v>
          </cell>
        </row>
        <row r="24">
          <cell r="F24">
            <v>476</v>
          </cell>
        </row>
        <row r="25">
          <cell r="F25">
            <v>464</v>
          </cell>
        </row>
        <row r="26">
          <cell r="F26">
            <v>181</v>
          </cell>
        </row>
        <row r="27">
          <cell r="F27">
            <v>179</v>
          </cell>
        </row>
        <row r="28">
          <cell r="F28">
            <v>16</v>
          </cell>
        </row>
        <row r="29">
          <cell r="F29">
            <v>13</v>
          </cell>
        </row>
        <row r="30">
          <cell r="F30">
            <v>250</v>
          </cell>
        </row>
        <row r="31">
          <cell r="F31">
            <v>151</v>
          </cell>
        </row>
        <row r="32">
          <cell r="F32">
            <v>12</v>
          </cell>
        </row>
        <row r="33">
          <cell r="F33">
            <v>12</v>
          </cell>
        </row>
        <row r="34">
          <cell r="F34">
            <v>16648</v>
          </cell>
        </row>
        <row r="35">
          <cell r="F35">
            <v>16117</v>
          </cell>
        </row>
      </sheetData>
      <sheetData sheetId="5"/>
      <sheetData sheetId="6">
        <row r="11">
          <cell r="G11">
            <v>85.218012402194731</v>
          </cell>
        </row>
        <row r="19">
          <cell r="G19">
            <v>50.122959680034597</v>
          </cell>
        </row>
      </sheetData>
      <sheetData sheetId="7">
        <row r="8">
          <cell r="J8">
            <v>115.50719105113636</v>
          </cell>
        </row>
        <row r="9">
          <cell r="J9">
            <v>56.202518720217839</v>
          </cell>
        </row>
        <row r="10">
          <cell r="J10">
            <v>18.738245094409478</v>
          </cell>
        </row>
        <row r="11">
          <cell r="J11">
            <v>99.13559322033899</v>
          </cell>
        </row>
        <row r="12">
          <cell r="J12">
            <v>100.04003401119535</v>
          </cell>
        </row>
        <row r="17">
          <cell r="J17">
            <v>114.19984567901234</v>
          </cell>
        </row>
        <row r="18">
          <cell r="J18">
            <v>113.50003863092019</v>
          </cell>
        </row>
        <row r="19">
          <cell r="J19">
            <v>91.165869980879535</v>
          </cell>
        </row>
        <row r="20">
          <cell r="J20">
            <v>91.829656862745097</v>
          </cell>
        </row>
        <row r="21">
          <cell r="J21">
            <v>24.455377942003373</v>
          </cell>
        </row>
        <row r="22">
          <cell r="J22">
            <v>24.3965531191844</v>
          </cell>
        </row>
        <row r="23">
          <cell r="J23">
            <v>121.27860933460335</v>
          </cell>
        </row>
        <row r="24">
          <cell r="J24">
            <v>121.30572072995695</v>
          </cell>
        </row>
        <row r="25">
          <cell r="J25">
            <v>100.47173185882995</v>
          </cell>
        </row>
        <row r="26">
          <cell r="J26">
            <v>100.07252713481498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90"/>
      <sheetName val="30191"/>
      <sheetName val="RCO STOCK "/>
      <sheetName val="RCO FLUX "/>
      <sheetName val="3011"/>
      <sheetName val="3015"/>
      <sheetName val="30110"/>
      <sheetName val="30114"/>
      <sheetName val="30115"/>
      <sheetName val="30116"/>
      <sheetName val="30117"/>
      <sheetName val="30123"/>
      <sheetName val="30124"/>
      <sheetName val="30125"/>
      <sheetName val="30126"/>
      <sheetName val="30127"/>
      <sheetName val="30128"/>
      <sheetName val="30129"/>
      <sheetName val="30130"/>
      <sheetName val="30131"/>
      <sheetName val="30132"/>
      <sheetName val="30151"/>
      <sheetName val="30152"/>
      <sheetName val="30161"/>
      <sheetName val="30162"/>
      <sheetName val="30163"/>
      <sheetName val="30170"/>
      <sheetName val="30222"/>
      <sheetName val="30262"/>
      <sheetName val="33331"/>
      <sheetName val="33332"/>
      <sheetName val="33333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D22">
            <v>7066</v>
          </cell>
        </row>
      </sheetData>
      <sheetData sheetId="29">
        <row r="32">
          <cell r="D32">
            <v>4593</v>
          </cell>
          <cell r="F32">
            <v>250</v>
          </cell>
          <cell r="H32">
            <v>410</v>
          </cell>
        </row>
        <row r="66">
          <cell r="F66">
            <v>257</v>
          </cell>
          <cell r="H66">
            <v>642</v>
          </cell>
        </row>
        <row r="89">
          <cell r="I89">
            <v>549680</v>
          </cell>
        </row>
        <row r="93">
          <cell r="I93">
            <v>103221</v>
          </cell>
        </row>
        <row r="95">
          <cell r="I95">
            <v>156555</v>
          </cell>
        </row>
        <row r="96">
          <cell r="I96">
            <v>89225</v>
          </cell>
        </row>
        <row r="97">
          <cell r="I97">
            <v>236222</v>
          </cell>
        </row>
        <row r="99">
          <cell r="I99">
            <v>238</v>
          </cell>
        </row>
        <row r="100">
          <cell r="F100">
            <v>507</v>
          </cell>
          <cell r="H100">
            <v>1052</v>
          </cell>
        </row>
      </sheetData>
      <sheetData sheetId="30">
        <row r="73">
          <cell r="C73">
            <v>200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NSA_2023_4T"/>
    </sheetNames>
    <sheetDataSet>
      <sheetData sheetId="0">
        <row r="9">
          <cell r="B9">
            <v>510130</v>
          </cell>
        </row>
        <row r="21">
          <cell r="A21">
            <v>809456</v>
          </cell>
          <cell r="B21">
            <v>89225</v>
          </cell>
          <cell r="C21">
            <v>236222</v>
          </cell>
          <cell r="D21">
            <v>239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_NSA_2024_4T"/>
    </sheetNames>
    <sheetDataSet>
      <sheetData sheetId="0">
        <row r="9">
          <cell r="B9">
            <v>498084</v>
          </cell>
        </row>
        <row r="21">
          <cell r="A21">
            <v>788121</v>
          </cell>
          <cell r="B21">
            <v>86763</v>
          </cell>
          <cell r="C21">
            <v>223661</v>
          </cell>
          <cell r="D21">
            <v>242</v>
          </cell>
        </row>
        <row r="80">
          <cell r="D80">
            <v>234533</v>
          </cell>
        </row>
        <row r="81">
          <cell r="D81">
            <v>777490</v>
          </cell>
        </row>
        <row r="82">
          <cell r="D82">
            <v>1012023</v>
          </cell>
        </row>
        <row r="87">
          <cell r="D87">
            <v>96.583740961130999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90"/>
      <sheetName val="30191"/>
      <sheetName val="RCO STOCK "/>
      <sheetName val="RCO FLUX "/>
      <sheetName val="3011"/>
      <sheetName val="3015"/>
      <sheetName val="30110"/>
      <sheetName val="30114"/>
      <sheetName val="30115"/>
      <sheetName val="30116"/>
      <sheetName val="30117"/>
      <sheetName val="30123"/>
      <sheetName val="30124"/>
      <sheetName val="30125"/>
      <sheetName val="30126"/>
      <sheetName val="30127"/>
      <sheetName val="30128"/>
      <sheetName val="30129"/>
      <sheetName val="30130"/>
      <sheetName val="30131"/>
      <sheetName val="30132"/>
      <sheetName val="30151"/>
      <sheetName val="30152"/>
      <sheetName val="30161"/>
      <sheetName val="30162"/>
      <sheetName val="30163"/>
      <sheetName val="30170"/>
      <sheetName val="30222"/>
      <sheetName val="30262"/>
      <sheetName val="33331"/>
      <sheetName val="33332"/>
      <sheetName val="33333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D22">
            <v>6308</v>
          </cell>
        </row>
      </sheetData>
      <sheetData sheetId="29">
        <row r="87">
          <cell r="D87">
            <v>4380</v>
          </cell>
        </row>
      </sheetData>
      <sheetData sheetId="30">
        <row r="73">
          <cell r="C73">
            <v>118</v>
          </cell>
          <cell r="D73">
            <v>682</v>
          </cell>
          <cell r="E73">
            <v>577</v>
          </cell>
          <cell r="F73">
            <v>1871</v>
          </cell>
          <cell r="G73">
            <v>523</v>
          </cell>
          <cell r="H73">
            <v>383</v>
          </cell>
          <cell r="I73">
            <v>383</v>
          </cell>
          <cell r="J73">
            <v>2648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190"/>
      <sheetName val="30191"/>
      <sheetName val="RCO STOCK "/>
      <sheetName val="RCO FLUX "/>
      <sheetName val="3011"/>
      <sheetName val="3015"/>
      <sheetName val="30110"/>
      <sheetName val="30114"/>
      <sheetName val="30115"/>
      <sheetName val="30116"/>
      <sheetName val="30117"/>
      <sheetName val="30123"/>
      <sheetName val="30124"/>
      <sheetName val="30125"/>
      <sheetName val="30126"/>
      <sheetName val="30127"/>
      <sheetName val="30128"/>
      <sheetName val="30129"/>
      <sheetName val="30130"/>
      <sheetName val="30131"/>
      <sheetName val="30132"/>
      <sheetName val="30151"/>
      <sheetName val="30152"/>
      <sheetName val="30161"/>
      <sheetName val="30162"/>
      <sheetName val="30163"/>
      <sheetName val="30170"/>
      <sheetName val="30222"/>
      <sheetName val="30262"/>
      <sheetName val="33331"/>
      <sheetName val="33332"/>
      <sheetName val="33333"/>
      <sheetName val="ODRA-DEPT "/>
      <sheetName val="ODRA-CAN1 "/>
      <sheetName val="ODRA-CAN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2">
          <cell r="D22">
            <v>5878</v>
          </cell>
        </row>
      </sheetData>
      <sheetData sheetId="29">
        <row r="87">
          <cell r="D87">
            <v>4162</v>
          </cell>
        </row>
      </sheetData>
      <sheetData sheetId="30">
        <row r="73">
          <cell r="C73">
            <v>128</v>
          </cell>
          <cell r="D73">
            <v>695</v>
          </cell>
          <cell r="E73">
            <v>704</v>
          </cell>
          <cell r="F73">
            <v>1858</v>
          </cell>
          <cell r="G73">
            <v>494</v>
          </cell>
          <cell r="H73">
            <v>376</v>
          </cell>
          <cell r="I73">
            <v>335</v>
          </cell>
          <cell r="J73">
            <v>2255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diot.sebastien@ccmsa.msa.fr" TargetMode="External"/><Relationship Id="rId2" Type="http://schemas.openxmlformats.org/officeDocument/2006/relationships/hyperlink" Target="mailto:clerc.marie-laure@ccmsa.msa.fr" TargetMode="External"/><Relationship Id="rId1" Type="http://schemas.openxmlformats.org/officeDocument/2006/relationships/hyperlink" Target="mailto:joubert.nadia@ccmsa.msa.fr" TargetMode="External"/><Relationship Id="rId4" Type="http://schemas.openxmlformats.org/officeDocument/2006/relationships/hyperlink" Target="mailto:hengel.audrey@ccmsa.msa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8630-E68B-4C62-B3FB-ADA21D05E3AD}">
  <dimension ref="A1:BA463"/>
  <sheetViews>
    <sheetView showGridLines="0" tabSelected="1" workbookViewId="0">
      <selection activeCell="A5" sqref="A5:J5"/>
    </sheetView>
  </sheetViews>
  <sheetFormatPr baseColWidth="10" defaultColWidth="11.453125" defaultRowHeight="14.5" x14ac:dyDescent="0.35"/>
  <cols>
    <col min="10" max="10" width="11.81640625" customWidth="1"/>
    <col min="11" max="53" width="11.453125" style="268"/>
  </cols>
  <sheetData>
    <row r="1" spans="1:10" ht="18.5" thickTop="1" x14ac:dyDescent="0.4">
      <c r="A1" s="265"/>
      <c r="B1" s="266"/>
      <c r="C1" s="266"/>
      <c r="D1" s="266"/>
      <c r="E1" s="266"/>
      <c r="F1" s="266"/>
      <c r="G1" s="266"/>
      <c r="H1" s="266"/>
      <c r="I1" s="266"/>
      <c r="J1" s="267" t="s">
        <v>126</v>
      </c>
    </row>
    <row r="2" spans="1:10" x14ac:dyDescent="0.35">
      <c r="A2" s="269"/>
      <c r="J2" s="270"/>
    </row>
    <row r="3" spans="1:10" x14ac:dyDescent="0.35">
      <c r="A3" s="269"/>
      <c r="J3" s="270"/>
    </row>
    <row r="4" spans="1:10" x14ac:dyDescent="0.35">
      <c r="A4" s="269"/>
      <c r="J4" s="270"/>
    </row>
    <row r="5" spans="1:10" ht="27.65" customHeight="1" x14ac:dyDescent="0.35">
      <c r="A5" s="271" t="s">
        <v>127</v>
      </c>
      <c r="B5" s="272"/>
      <c r="C5" s="272"/>
      <c r="D5" s="272"/>
      <c r="E5" s="272"/>
      <c r="F5" s="272"/>
      <c r="G5" s="272"/>
      <c r="H5" s="272"/>
      <c r="I5" s="272"/>
      <c r="J5" s="273"/>
    </row>
    <row r="6" spans="1:10" ht="31" customHeight="1" x14ac:dyDescent="0.35">
      <c r="A6" s="271" t="s">
        <v>128</v>
      </c>
      <c r="B6" s="272"/>
      <c r="C6" s="272"/>
      <c r="D6" s="272"/>
      <c r="E6" s="272"/>
      <c r="F6" s="272"/>
      <c r="G6" s="272"/>
      <c r="H6" s="272"/>
      <c r="I6" s="272"/>
      <c r="J6" s="273"/>
    </row>
    <row r="7" spans="1:10" ht="30" customHeight="1" x14ac:dyDescent="0.35">
      <c r="A7" s="271" t="s">
        <v>129</v>
      </c>
      <c r="B7" s="272"/>
      <c r="C7" s="272"/>
      <c r="D7" s="272"/>
      <c r="E7" s="272"/>
      <c r="F7" s="272"/>
      <c r="G7" s="272"/>
      <c r="H7" s="272"/>
      <c r="I7" s="272"/>
      <c r="J7" s="273"/>
    </row>
    <row r="8" spans="1:10" ht="30" customHeight="1" x14ac:dyDescent="0.35">
      <c r="A8" s="274"/>
      <c r="B8" s="275"/>
      <c r="C8" s="275"/>
      <c r="D8" s="275"/>
      <c r="E8" s="275"/>
      <c r="F8" s="275"/>
      <c r="G8" s="275"/>
      <c r="H8" s="275"/>
      <c r="I8" s="275"/>
      <c r="J8" s="276"/>
    </row>
    <row r="9" spans="1:10" x14ac:dyDescent="0.35">
      <c r="A9" s="269"/>
      <c r="J9" s="270"/>
    </row>
    <row r="10" spans="1:10" x14ac:dyDescent="0.35">
      <c r="A10" s="277" t="s">
        <v>130</v>
      </c>
      <c r="B10" s="278"/>
      <c r="C10" s="278"/>
      <c r="D10" s="278"/>
      <c r="E10" s="278"/>
      <c r="J10" s="270"/>
    </row>
    <row r="11" spans="1:10" ht="20" x14ac:dyDescent="0.4">
      <c r="A11" s="279" t="s">
        <v>131</v>
      </c>
      <c r="B11" s="280"/>
      <c r="C11" s="280"/>
      <c r="D11" s="280"/>
      <c r="E11" s="280"/>
      <c r="F11" s="280"/>
      <c r="G11" s="280"/>
      <c r="H11" s="280"/>
      <c r="I11" s="281"/>
      <c r="J11" s="270"/>
    </row>
    <row r="12" spans="1:10" ht="20" x14ac:dyDescent="0.4">
      <c r="A12" s="282" t="s">
        <v>132</v>
      </c>
      <c r="B12" s="280"/>
      <c r="C12" s="280"/>
      <c r="D12" s="280"/>
      <c r="E12" s="280"/>
      <c r="F12" s="280"/>
      <c r="G12" s="280"/>
      <c r="H12" s="280"/>
      <c r="I12" s="281"/>
      <c r="J12" s="270"/>
    </row>
    <row r="13" spans="1:10" ht="20" x14ac:dyDescent="0.4">
      <c r="A13" s="282" t="s">
        <v>133</v>
      </c>
      <c r="B13" s="280"/>
      <c r="C13" s="280"/>
      <c r="D13" s="280"/>
      <c r="E13" s="280"/>
      <c r="F13" s="280"/>
      <c r="G13" s="280"/>
      <c r="H13" s="280"/>
      <c r="I13" s="281"/>
      <c r="J13" s="270"/>
    </row>
    <row r="14" spans="1:10" ht="20" x14ac:dyDescent="0.4">
      <c r="A14" s="283" t="s">
        <v>134</v>
      </c>
      <c r="B14" s="280"/>
      <c r="C14" s="280"/>
      <c r="D14" s="280"/>
      <c r="E14" s="280"/>
      <c r="F14" s="280"/>
      <c r="G14" s="280"/>
      <c r="H14" s="280"/>
      <c r="I14" s="281"/>
      <c r="J14" s="270"/>
    </row>
    <row r="15" spans="1:10" ht="20" x14ac:dyDescent="0.4">
      <c r="A15" s="284"/>
      <c r="B15" s="280"/>
      <c r="C15" s="280"/>
      <c r="D15" s="280"/>
      <c r="E15" s="280"/>
      <c r="F15" s="280"/>
      <c r="G15" s="280"/>
      <c r="H15" s="280"/>
      <c r="I15" s="281"/>
      <c r="J15" s="270"/>
    </row>
    <row r="16" spans="1:10" ht="20" x14ac:dyDescent="0.4">
      <c r="A16" s="285" t="s">
        <v>135</v>
      </c>
      <c r="B16" s="286"/>
      <c r="C16" s="286"/>
      <c r="D16" s="286"/>
      <c r="E16" s="286"/>
      <c r="F16" s="286"/>
      <c r="G16" s="286"/>
      <c r="H16" s="280"/>
      <c r="I16" s="281"/>
      <c r="J16" s="270"/>
    </row>
    <row r="17" spans="1:10" ht="20" x14ac:dyDescent="0.4">
      <c r="A17" s="287" t="s">
        <v>136</v>
      </c>
      <c r="B17" s="288"/>
      <c r="C17" s="288"/>
      <c r="D17" s="288"/>
      <c r="E17" s="288"/>
      <c r="F17" s="288"/>
      <c r="G17" s="288"/>
      <c r="H17" s="288"/>
      <c r="I17" s="281"/>
      <c r="J17" s="270"/>
    </row>
    <row r="18" spans="1:10" ht="20" x14ac:dyDescent="0.35">
      <c r="A18" s="283"/>
      <c r="B18" s="289"/>
      <c r="C18" s="289"/>
      <c r="D18" s="289"/>
      <c r="E18" s="289"/>
      <c r="F18" s="289"/>
      <c r="G18" s="289"/>
      <c r="H18" s="289"/>
      <c r="I18" s="290"/>
      <c r="J18" s="270"/>
    </row>
    <row r="19" spans="1:10" ht="20" x14ac:dyDescent="0.35">
      <c r="A19" s="282" t="s">
        <v>137</v>
      </c>
      <c r="B19" s="289"/>
      <c r="C19" s="289"/>
      <c r="D19" s="289"/>
      <c r="E19" s="289"/>
      <c r="F19" s="289"/>
      <c r="G19" s="289"/>
      <c r="H19" s="289"/>
      <c r="I19" s="290"/>
      <c r="J19" s="270"/>
    </row>
    <row r="20" spans="1:10" ht="20" x14ac:dyDescent="0.35">
      <c r="A20" s="287" t="s">
        <v>138</v>
      </c>
      <c r="B20" s="288"/>
      <c r="C20" s="288"/>
      <c r="D20" s="288"/>
      <c r="E20" s="288"/>
      <c r="F20" s="288"/>
      <c r="G20" s="288"/>
      <c r="H20" s="288"/>
      <c r="I20" s="290"/>
      <c r="J20" s="270"/>
    </row>
    <row r="21" spans="1:10" ht="20" x14ac:dyDescent="0.4">
      <c r="A21" s="291"/>
      <c r="B21" s="280"/>
      <c r="C21" s="280"/>
      <c r="D21" s="280"/>
      <c r="E21" s="280"/>
      <c r="F21" s="280"/>
      <c r="G21" s="280"/>
      <c r="H21" s="280"/>
      <c r="I21" s="281"/>
      <c r="J21" s="270"/>
    </row>
    <row r="22" spans="1:10" ht="20" x14ac:dyDescent="0.4">
      <c r="A22" s="282" t="s">
        <v>139</v>
      </c>
      <c r="B22" s="286"/>
      <c r="C22" s="286"/>
      <c r="D22" s="286"/>
      <c r="E22" s="286"/>
      <c r="F22" s="286"/>
      <c r="G22" s="286"/>
      <c r="H22" s="280"/>
      <c r="I22" s="281"/>
      <c r="J22" s="270"/>
    </row>
    <row r="23" spans="1:10" ht="20.5" thickBot="1" x14ac:dyDescent="0.4">
      <c r="A23" s="292" t="s">
        <v>140</v>
      </c>
      <c r="B23" s="293"/>
      <c r="C23" s="293"/>
      <c r="D23" s="293"/>
      <c r="E23" s="293"/>
      <c r="F23" s="293"/>
      <c r="G23" s="293"/>
      <c r="H23" s="293"/>
      <c r="I23" s="294"/>
      <c r="J23" s="295"/>
    </row>
    <row r="24" spans="1:10" s="268" customFormat="1" ht="15" thickTop="1" x14ac:dyDescent="0.35"/>
    <row r="25" spans="1:10" s="268" customFormat="1" x14ac:dyDescent="0.35"/>
    <row r="26" spans="1:10" s="268" customFormat="1" x14ac:dyDescent="0.35"/>
    <row r="27" spans="1:10" s="268" customFormat="1" x14ac:dyDescent="0.35"/>
    <row r="28" spans="1:10" s="268" customFormat="1" x14ac:dyDescent="0.35"/>
    <row r="29" spans="1:10" s="268" customFormat="1" x14ac:dyDescent="0.35"/>
    <row r="30" spans="1:10" s="268" customFormat="1" x14ac:dyDescent="0.35"/>
    <row r="31" spans="1:10" s="268" customFormat="1" x14ac:dyDescent="0.35"/>
    <row r="32" spans="1:10" s="268" customFormat="1" x14ac:dyDescent="0.35"/>
    <row r="33" s="268" customFormat="1" x14ac:dyDescent="0.35"/>
    <row r="34" s="268" customFormat="1" x14ac:dyDescent="0.35"/>
    <row r="35" s="268" customFormat="1" x14ac:dyDescent="0.35"/>
    <row r="36" s="268" customFormat="1" x14ac:dyDescent="0.35"/>
    <row r="37" s="268" customFormat="1" x14ac:dyDescent="0.35"/>
    <row r="38" s="268" customFormat="1" x14ac:dyDescent="0.35"/>
    <row r="39" s="268" customFormat="1" x14ac:dyDescent="0.35"/>
    <row r="40" s="268" customFormat="1" x14ac:dyDescent="0.35"/>
    <row r="41" s="268" customFormat="1" x14ac:dyDescent="0.35"/>
    <row r="42" s="268" customFormat="1" x14ac:dyDescent="0.35"/>
    <row r="43" s="268" customFormat="1" x14ac:dyDescent="0.35"/>
    <row r="44" s="268" customFormat="1" x14ac:dyDescent="0.35"/>
    <row r="45" s="268" customFormat="1" x14ac:dyDescent="0.35"/>
    <row r="46" s="268" customFormat="1" x14ac:dyDescent="0.35"/>
    <row r="47" s="268" customFormat="1" x14ac:dyDescent="0.35"/>
    <row r="48" s="268" customFormat="1" x14ac:dyDescent="0.35"/>
    <row r="49" s="268" customFormat="1" x14ac:dyDescent="0.35"/>
    <row r="50" s="268" customFormat="1" x14ac:dyDescent="0.35"/>
    <row r="51" s="268" customFormat="1" x14ac:dyDescent="0.35"/>
    <row r="52" s="268" customFormat="1" x14ac:dyDescent="0.35"/>
    <row r="53" s="268" customFormat="1" x14ac:dyDescent="0.35"/>
    <row r="54" s="268" customFormat="1" x14ac:dyDescent="0.35"/>
    <row r="55" s="268" customFormat="1" x14ac:dyDescent="0.35"/>
    <row r="56" s="268" customFormat="1" x14ac:dyDescent="0.35"/>
    <row r="57" s="268" customFormat="1" x14ac:dyDescent="0.35"/>
    <row r="58" s="268" customFormat="1" x14ac:dyDescent="0.35"/>
    <row r="59" s="268" customFormat="1" x14ac:dyDescent="0.35"/>
    <row r="60" s="268" customFormat="1" x14ac:dyDescent="0.35"/>
    <row r="61" s="268" customFormat="1" x14ac:dyDescent="0.35"/>
    <row r="62" s="268" customFormat="1" x14ac:dyDescent="0.35"/>
    <row r="63" s="268" customFormat="1" x14ac:dyDescent="0.35"/>
    <row r="64" s="268" customFormat="1" x14ac:dyDescent="0.35"/>
    <row r="65" s="268" customFormat="1" x14ac:dyDescent="0.35"/>
    <row r="66" s="268" customFormat="1" x14ac:dyDescent="0.35"/>
    <row r="67" s="268" customFormat="1" x14ac:dyDescent="0.35"/>
    <row r="68" s="268" customFormat="1" x14ac:dyDescent="0.35"/>
    <row r="69" s="268" customFormat="1" x14ac:dyDescent="0.35"/>
    <row r="70" s="268" customFormat="1" x14ac:dyDescent="0.35"/>
    <row r="71" s="268" customFormat="1" x14ac:dyDescent="0.35"/>
    <row r="72" s="268" customFormat="1" x14ac:dyDescent="0.35"/>
    <row r="73" s="268" customFormat="1" x14ac:dyDescent="0.35"/>
    <row r="74" s="268" customFormat="1" x14ac:dyDescent="0.35"/>
    <row r="75" s="268" customFormat="1" x14ac:dyDescent="0.35"/>
    <row r="76" s="268" customFormat="1" x14ac:dyDescent="0.35"/>
    <row r="77" s="268" customFormat="1" x14ac:dyDescent="0.35"/>
    <row r="78" s="268" customFormat="1" x14ac:dyDescent="0.35"/>
    <row r="79" s="268" customFormat="1" x14ac:dyDescent="0.35"/>
    <row r="80" s="268" customFormat="1" x14ac:dyDescent="0.35"/>
    <row r="81" s="268" customFormat="1" x14ac:dyDescent="0.35"/>
    <row r="82" s="268" customFormat="1" x14ac:dyDescent="0.35"/>
    <row r="83" s="268" customFormat="1" x14ac:dyDescent="0.35"/>
    <row r="84" s="268" customFormat="1" x14ac:dyDescent="0.35"/>
    <row r="85" s="268" customFormat="1" x14ac:dyDescent="0.35"/>
    <row r="86" s="268" customFormat="1" x14ac:dyDescent="0.35"/>
    <row r="87" s="268" customFormat="1" x14ac:dyDescent="0.35"/>
    <row r="88" s="268" customFormat="1" x14ac:dyDescent="0.35"/>
    <row r="89" s="268" customFormat="1" x14ac:dyDescent="0.35"/>
    <row r="90" s="268" customFormat="1" x14ac:dyDescent="0.35"/>
    <row r="91" s="268" customFormat="1" x14ac:dyDescent="0.35"/>
    <row r="92" s="268" customFormat="1" x14ac:dyDescent="0.35"/>
    <row r="93" s="268" customFormat="1" x14ac:dyDescent="0.35"/>
    <row r="94" s="268" customFormat="1" x14ac:dyDescent="0.35"/>
    <row r="95" s="268" customFormat="1" x14ac:dyDescent="0.35"/>
    <row r="96" s="268" customFormat="1" x14ac:dyDescent="0.35"/>
    <row r="97" s="268" customFormat="1" x14ac:dyDescent="0.35"/>
    <row r="98" s="268" customFormat="1" x14ac:dyDescent="0.35"/>
    <row r="99" s="268" customFormat="1" x14ac:dyDescent="0.35"/>
    <row r="100" s="268" customFormat="1" x14ac:dyDescent="0.35"/>
    <row r="101" s="268" customFormat="1" x14ac:dyDescent="0.35"/>
    <row r="102" s="268" customFormat="1" x14ac:dyDescent="0.35"/>
    <row r="103" s="268" customFormat="1" x14ac:dyDescent="0.35"/>
    <row r="104" s="268" customFormat="1" x14ac:dyDescent="0.35"/>
    <row r="105" s="268" customFormat="1" x14ac:dyDescent="0.35"/>
    <row r="106" s="268" customFormat="1" x14ac:dyDescent="0.35"/>
    <row r="107" s="268" customFormat="1" x14ac:dyDescent="0.35"/>
    <row r="108" s="268" customFormat="1" x14ac:dyDescent="0.35"/>
    <row r="109" s="268" customFormat="1" x14ac:dyDescent="0.35"/>
    <row r="110" s="268" customFormat="1" x14ac:dyDescent="0.35"/>
    <row r="111" s="268" customFormat="1" x14ac:dyDescent="0.35"/>
    <row r="112" s="268" customFormat="1" x14ac:dyDescent="0.35"/>
    <row r="113" s="268" customFormat="1" x14ac:dyDescent="0.35"/>
    <row r="114" s="268" customFormat="1" x14ac:dyDescent="0.35"/>
    <row r="115" s="268" customFormat="1" x14ac:dyDescent="0.35"/>
    <row r="116" s="268" customFormat="1" x14ac:dyDescent="0.35"/>
    <row r="117" s="268" customFormat="1" x14ac:dyDescent="0.35"/>
    <row r="118" s="268" customFormat="1" x14ac:dyDescent="0.35"/>
    <row r="119" s="268" customFormat="1" x14ac:dyDescent="0.35"/>
    <row r="120" s="268" customFormat="1" x14ac:dyDescent="0.35"/>
    <row r="121" s="268" customFormat="1" x14ac:dyDescent="0.35"/>
    <row r="122" s="268" customFormat="1" x14ac:dyDescent="0.35"/>
    <row r="123" s="268" customFormat="1" x14ac:dyDescent="0.35"/>
    <row r="124" s="268" customFormat="1" x14ac:dyDescent="0.35"/>
    <row r="125" s="268" customFormat="1" x14ac:dyDescent="0.35"/>
    <row r="126" s="268" customFormat="1" x14ac:dyDescent="0.35"/>
    <row r="127" s="268" customFormat="1" x14ac:dyDescent="0.35"/>
    <row r="128" s="268" customFormat="1" x14ac:dyDescent="0.35"/>
    <row r="129" s="268" customFormat="1" x14ac:dyDescent="0.35"/>
    <row r="130" s="268" customFormat="1" x14ac:dyDescent="0.35"/>
    <row r="131" s="268" customFormat="1" x14ac:dyDescent="0.35"/>
    <row r="132" s="268" customFormat="1" x14ac:dyDescent="0.35"/>
    <row r="133" s="268" customFormat="1" x14ac:dyDescent="0.35"/>
    <row r="134" s="268" customFormat="1" x14ac:dyDescent="0.35"/>
    <row r="135" s="268" customFormat="1" x14ac:dyDescent="0.35"/>
    <row r="136" s="268" customFormat="1" x14ac:dyDescent="0.35"/>
    <row r="137" s="268" customFormat="1" x14ac:dyDescent="0.35"/>
    <row r="138" s="268" customFormat="1" x14ac:dyDescent="0.35"/>
    <row r="139" s="268" customFormat="1" x14ac:dyDescent="0.35"/>
    <row r="140" s="268" customFormat="1" x14ac:dyDescent="0.35"/>
    <row r="141" s="268" customFormat="1" x14ac:dyDescent="0.35"/>
    <row r="142" s="268" customFormat="1" x14ac:dyDescent="0.35"/>
    <row r="143" s="268" customFormat="1" x14ac:dyDescent="0.35"/>
    <row r="144" s="268" customFormat="1" x14ac:dyDescent="0.35"/>
    <row r="145" s="268" customFormat="1" x14ac:dyDescent="0.35"/>
    <row r="146" s="268" customFormat="1" x14ac:dyDescent="0.35"/>
    <row r="147" s="268" customFormat="1" x14ac:dyDescent="0.35"/>
    <row r="148" s="268" customFormat="1" x14ac:dyDescent="0.35"/>
    <row r="149" s="268" customFormat="1" x14ac:dyDescent="0.35"/>
    <row r="150" s="268" customFormat="1" x14ac:dyDescent="0.35"/>
    <row r="151" s="268" customFormat="1" x14ac:dyDescent="0.35"/>
    <row r="152" s="268" customFormat="1" x14ac:dyDescent="0.35"/>
    <row r="153" s="268" customFormat="1" x14ac:dyDescent="0.35"/>
    <row r="154" s="268" customFormat="1" x14ac:dyDescent="0.35"/>
    <row r="155" s="268" customFormat="1" x14ac:dyDescent="0.35"/>
    <row r="156" s="268" customFormat="1" x14ac:dyDescent="0.35"/>
    <row r="157" s="268" customFormat="1" x14ac:dyDescent="0.35"/>
    <row r="158" s="268" customFormat="1" x14ac:dyDescent="0.35"/>
    <row r="159" s="268" customFormat="1" x14ac:dyDescent="0.35"/>
    <row r="160" s="268" customFormat="1" x14ac:dyDescent="0.35"/>
    <row r="161" s="268" customFormat="1" x14ac:dyDescent="0.35"/>
    <row r="162" s="268" customFormat="1" x14ac:dyDescent="0.35"/>
    <row r="163" s="268" customFormat="1" x14ac:dyDescent="0.35"/>
    <row r="164" s="268" customFormat="1" x14ac:dyDescent="0.35"/>
    <row r="165" s="268" customFormat="1" x14ac:dyDescent="0.35"/>
    <row r="166" s="268" customFormat="1" x14ac:dyDescent="0.35"/>
    <row r="167" s="268" customFormat="1" x14ac:dyDescent="0.35"/>
    <row r="168" s="268" customFormat="1" x14ac:dyDescent="0.35"/>
    <row r="169" s="268" customFormat="1" x14ac:dyDescent="0.35"/>
    <row r="170" s="268" customFormat="1" x14ac:dyDescent="0.35"/>
    <row r="171" s="268" customFormat="1" x14ac:dyDescent="0.35"/>
    <row r="172" s="268" customFormat="1" x14ac:dyDescent="0.35"/>
    <row r="173" s="268" customFormat="1" x14ac:dyDescent="0.35"/>
    <row r="174" s="268" customFormat="1" x14ac:dyDescent="0.35"/>
    <row r="175" s="268" customFormat="1" x14ac:dyDescent="0.35"/>
    <row r="176" s="268" customFormat="1" x14ac:dyDescent="0.35"/>
    <row r="177" s="268" customFormat="1" x14ac:dyDescent="0.35"/>
    <row r="178" s="268" customFormat="1" x14ac:dyDescent="0.35"/>
    <row r="179" s="268" customFormat="1" x14ac:dyDescent="0.35"/>
    <row r="180" s="268" customFormat="1" x14ac:dyDescent="0.35"/>
    <row r="181" s="268" customFormat="1" x14ac:dyDescent="0.35"/>
    <row r="182" s="268" customFormat="1" x14ac:dyDescent="0.35"/>
    <row r="183" s="268" customFormat="1" x14ac:dyDescent="0.35"/>
    <row r="184" s="268" customFormat="1" x14ac:dyDescent="0.35"/>
    <row r="185" s="268" customFormat="1" x14ac:dyDescent="0.35"/>
    <row r="186" s="268" customFormat="1" x14ac:dyDescent="0.35"/>
    <row r="187" s="268" customFormat="1" x14ac:dyDescent="0.35"/>
    <row r="188" s="268" customFormat="1" x14ac:dyDescent="0.35"/>
    <row r="189" s="268" customFormat="1" x14ac:dyDescent="0.35"/>
    <row r="190" s="268" customFormat="1" x14ac:dyDescent="0.35"/>
    <row r="191" s="268" customFormat="1" x14ac:dyDescent="0.35"/>
    <row r="192" s="268" customFormat="1" x14ac:dyDescent="0.35"/>
    <row r="193" s="268" customFormat="1" x14ac:dyDescent="0.35"/>
    <row r="194" s="268" customFormat="1" x14ac:dyDescent="0.35"/>
    <row r="195" s="268" customFormat="1" x14ac:dyDescent="0.35"/>
    <row r="196" s="268" customFormat="1" x14ac:dyDescent="0.35"/>
    <row r="197" s="268" customFormat="1" x14ac:dyDescent="0.35"/>
    <row r="198" s="268" customFormat="1" x14ac:dyDescent="0.35"/>
    <row r="199" s="268" customFormat="1" x14ac:dyDescent="0.35"/>
    <row r="200" s="268" customFormat="1" x14ac:dyDescent="0.35"/>
    <row r="201" s="268" customFormat="1" x14ac:dyDescent="0.35"/>
    <row r="202" s="268" customFormat="1" x14ac:dyDescent="0.35"/>
    <row r="203" s="268" customFormat="1" x14ac:dyDescent="0.35"/>
    <row r="204" s="268" customFormat="1" x14ac:dyDescent="0.35"/>
    <row r="205" s="268" customFormat="1" x14ac:dyDescent="0.35"/>
    <row r="206" s="268" customFormat="1" x14ac:dyDescent="0.35"/>
    <row r="207" s="268" customFormat="1" x14ac:dyDescent="0.35"/>
    <row r="208" s="268" customFormat="1" x14ac:dyDescent="0.35"/>
    <row r="209" s="268" customFormat="1" x14ac:dyDescent="0.35"/>
    <row r="210" s="268" customFormat="1" x14ac:dyDescent="0.35"/>
    <row r="211" s="268" customFormat="1" x14ac:dyDescent="0.35"/>
    <row r="212" s="268" customFormat="1" x14ac:dyDescent="0.35"/>
    <row r="213" s="268" customFormat="1" x14ac:dyDescent="0.35"/>
    <row r="214" s="268" customFormat="1" x14ac:dyDescent="0.35"/>
    <row r="215" s="268" customFormat="1" x14ac:dyDescent="0.35"/>
    <row r="216" s="268" customFormat="1" x14ac:dyDescent="0.35"/>
    <row r="217" s="268" customFormat="1" x14ac:dyDescent="0.35"/>
    <row r="218" s="268" customFormat="1" x14ac:dyDescent="0.35"/>
    <row r="219" s="268" customFormat="1" x14ac:dyDescent="0.35"/>
    <row r="220" s="268" customFormat="1" x14ac:dyDescent="0.35"/>
    <row r="221" s="268" customFormat="1" x14ac:dyDescent="0.35"/>
    <row r="222" s="268" customFormat="1" x14ac:dyDescent="0.35"/>
    <row r="223" s="268" customFormat="1" x14ac:dyDescent="0.35"/>
    <row r="224" s="268" customFormat="1" x14ac:dyDescent="0.35"/>
    <row r="225" s="268" customFormat="1" x14ac:dyDescent="0.35"/>
    <row r="226" s="268" customFormat="1" x14ac:dyDescent="0.35"/>
    <row r="227" s="268" customFormat="1" x14ac:dyDescent="0.35"/>
    <row r="228" s="268" customFormat="1" x14ac:dyDescent="0.35"/>
    <row r="229" s="268" customFormat="1" x14ac:dyDescent="0.35"/>
    <row r="230" s="268" customFormat="1" x14ac:dyDescent="0.35"/>
    <row r="231" s="268" customFormat="1" x14ac:dyDescent="0.35"/>
    <row r="232" s="268" customFormat="1" x14ac:dyDescent="0.35"/>
    <row r="233" s="268" customFormat="1" x14ac:dyDescent="0.35"/>
    <row r="234" s="268" customFormat="1" x14ac:dyDescent="0.35"/>
    <row r="235" s="268" customFormat="1" x14ac:dyDescent="0.35"/>
    <row r="236" s="268" customFormat="1" x14ac:dyDescent="0.35"/>
    <row r="237" s="268" customFormat="1" x14ac:dyDescent="0.35"/>
    <row r="238" s="268" customFormat="1" x14ac:dyDescent="0.35"/>
    <row r="239" s="268" customFormat="1" x14ac:dyDescent="0.35"/>
    <row r="240" s="268" customFormat="1" x14ac:dyDescent="0.35"/>
    <row r="241" s="268" customFormat="1" x14ac:dyDescent="0.35"/>
    <row r="242" s="268" customFormat="1" x14ac:dyDescent="0.35"/>
    <row r="243" s="268" customFormat="1" x14ac:dyDescent="0.35"/>
    <row r="244" s="268" customFormat="1" x14ac:dyDescent="0.35"/>
    <row r="245" s="268" customFormat="1" x14ac:dyDescent="0.35"/>
    <row r="246" s="268" customFormat="1" x14ac:dyDescent="0.35"/>
    <row r="247" s="268" customFormat="1" x14ac:dyDescent="0.35"/>
    <row r="248" s="268" customFormat="1" x14ac:dyDescent="0.35"/>
    <row r="249" s="268" customFormat="1" x14ac:dyDescent="0.35"/>
    <row r="250" s="268" customFormat="1" x14ac:dyDescent="0.35"/>
    <row r="251" s="268" customFormat="1" x14ac:dyDescent="0.35"/>
    <row r="252" s="268" customFormat="1" x14ac:dyDescent="0.35"/>
    <row r="253" s="268" customFormat="1" x14ac:dyDescent="0.35"/>
    <row r="254" s="268" customFormat="1" x14ac:dyDescent="0.35"/>
    <row r="255" s="268" customFormat="1" x14ac:dyDescent="0.35"/>
    <row r="256" s="268" customFormat="1" x14ac:dyDescent="0.35"/>
    <row r="257" s="268" customFormat="1" x14ac:dyDescent="0.35"/>
    <row r="258" s="268" customFormat="1" x14ac:dyDescent="0.35"/>
    <row r="259" s="268" customFormat="1" x14ac:dyDescent="0.35"/>
    <row r="260" s="268" customFormat="1" x14ac:dyDescent="0.35"/>
    <row r="261" s="268" customFormat="1" x14ac:dyDescent="0.35"/>
    <row r="262" s="268" customFormat="1" x14ac:dyDescent="0.35"/>
    <row r="263" s="268" customFormat="1" x14ac:dyDescent="0.35"/>
    <row r="264" s="268" customFormat="1" x14ac:dyDescent="0.35"/>
    <row r="265" s="268" customFormat="1" x14ac:dyDescent="0.35"/>
    <row r="266" s="268" customFormat="1" x14ac:dyDescent="0.35"/>
    <row r="267" s="268" customFormat="1" x14ac:dyDescent="0.35"/>
    <row r="268" s="268" customFormat="1" x14ac:dyDescent="0.35"/>
    <row r="269" s="268" customFormat="1" x14ac:dyDescent="0.35"/>
    <row r="270" s="268" customFormat="1" x14ac:dyDescent="0.35"/>
    <row r="271" s="268" customFormat="1" x14ac:dyDescent="0.35"/>
    <row r="272" s="268" customFormat="1" x14ac:dyDescent="0.35"/>
    <row r="273" s="268" customFormat="1" x14ac:dyDescent="0.35"/>
    <row r="274" s="268" customFormat="1" x14ac:dyDescent="0.35"/>
    <row r="275" s="268" customFormat="1" x14ac:dyDescent="0.35"/>
    <row r="276" s="268" customFormat="1" x14ac:dyDescent="0.35"/>
    <row r="277" s="268" customFormat="1" x14ac:dyDescent="0.35"/>
    <row r="278" s="268" customFormat="1" x14ac:dyDescent="0.35"/>
    <row r="279" s="268" customFormat="1" x14ac:dyDescent="0.35"/>
    <row r="280" s="268" customFormat="1" x14ac:dyDescent="0.35"/>
    <row r="281" s="268" customFormat="1" x14ac:dyDescent="0.35"/>
    <row r="282" s="268" customFormat="1" x14ac:dyDescent="0.35"/>
    <row r="283" s="268" customFormat="1" x14ac:dyDescent="0.35"/>
    <row r="284" s="268" customFormat="1" x14ac:dyDescent="0.35"/>
    <row r="285" s="268" customFormat="1" x14ac:dyDescent="0.35"/>
    <row r="286" s="268" customFormat="1" x14ac:dyDescent="0.35"/>
    <row r="287" s="268" customFormat="1" x14ac:dyDescent="0.35"/>
    <row r="288" s="268" customFormat="1" x14ac:dyDescent="0.35"/>
    <row r="289" s="268" customFormat="1" x14ac:dyDescent="0.35"/>
    <row r="290" s="268" customFormat="1" x14ac:dyDescent="0.35"/>
    <row r="291" s="268" customFormat="1" x14ac:dyDescent="0.35"/>
    <row r="292" s="268" customFormat="1" x14ac:dyDescent="0.35"/>
    <row r="293" s="268" customFormat="1" x14ac:dyDescent="0.35"/>
    <row r="294" s="268" customFormat="1" x14ac:dyDescent="0.35"/>
    <row r="295" s="268" customFormat="1" x14ac:dyDescent="0.35"/>
    <row r="296" s="268" customFormat="1" x14ac:dyDescent="0.35"/>
    <row r="297" s="268" customFormat="1" x14ac:dyDescent="0.35"/>
    <row r="298" s="268" customFormat="1" x14ac:dyDescent="0.35"/>
    <row r="299" s="268" customFormat="1" x14ac:dyDescent="0.35"/>
    <row r="300" s="268" customFormat="1" x14ac:dyDescent="0.35"/>
    <row r="301" s="268" customFormat="1" x14ac:dyDescent="0.35"/>
    <row r="302" s="268" customFormat="1" x14ac:dyDescent="0.35"/>
    <row r="303" s="268" customFormat="1" x14ac:dyDescent="0.35"/>
    <row r="304" s="268" customFormat="1" x14ac:dyDescent="0.35"/>
    <row r="305" s="268" customFormat="1" x14ac:dyDescent="0.35"/>
    <row r="306" s="268" customFormat="1" x14ac:dyDescent="0.35"/>
    <row r="307" s="268" customFormat="1" x14ac:dyDescent="0.35"/>
    <row r="308" s="268" customFormat="1" x14ac:dyDescent="0.35"/>
    <row r="309" s="268" customFormat="1" x14ac:dyDescent="0.35"/>
    <row r="310" s="268" customFormat="1" x14ac:dyDescent="0.35"/>
    <row r="311" s="268" customFormat="1" x14ac:dyDescent="0.35"/>
    <row r="312" s="268" customFormat="1" x14ac:dyDescent="0.35"/>
    <row r="313" s="268" customFormat="1" x14ac:dyDescent="0.35"/>
    <row r="314" s="268" customFormat="1" x14ac:dyDescent="0.35"/>
    <row r="315" s="268" customFormat="1" x14ac:dyDescent="0.35"/>
    <row r="316" s="268" customFormat="1" x14ac:dyDescent="0.35"/>
    <row r="317" s="268" customFormat="1" x14ac:dyDescent="0.35"/>
    <row r="318" s="268" customFormat="1" x14ac:dyDescent="0.35"/>
    <row r="319" s="268" customFormat="1" x14ac:dyDescent="0.35"/>
    <row r="320" s="268" customFormat="1" x14ac:dyDescent="0.35"/>
    <row r="321" s="268" customFormat="1" x14ac:dyDescent="0.35"/>
    <row r="322" s="268" customFormat="1" x14ac:dyDescent="0.35"/>
    <row r="323" s="268" customFormat="1" x14ac:dyDescent="0.35"/>
    <row r="324" s="268" customFormat="1" x14ac:dyDescent="0.35"/>
    <row r="325" s="268" customFormat="1" x14ac:dyDescent="0.35"/>
    <row r="326" s="268" customFormat="1" x14ac:dyDescent="0.35"/>
    <row r="327" s="268" customFormat="1" x14ac:dyDescent="0.35"/>
    <row r="328" s="268" customFormat="1" x14ac:dyDescent="0.35"/>
    <row r="329" s="268" customFormat="1" x14ac:dyDescent="0.35"/>
    <row r="330" s="268" customFormat="1" x14ac:dyDescent="0.35"/>
    <row r="331" s="268" customFormat="1" x14ac:dyDescent="0.35"/>
    <row r="332" s="268" customFormat="1" x14ac:dyDescent="0.35"/>
    <row r="333" s="268" customFormat="1" x14ac:dyDescent="0.35"/>
    <row r="334" s="268" customFormat="1" x14ac:dyDescent="0.35"/>
    <row r="335" s="268" customFormat="1" x14ac:dyDescent="0.35"/>
    <row r="336" s="268" customFormat="1" x14ac:dyDescent="0.35"/>
    <row r="337" s="268" customFormat="1" x14ac:dyDescent="0.35"/>
    <row r="338" s="268" customFormat="1" x14ac:dyDescent="0.35"/>
    <row r="339" s="268" customFormat="1" x14ac:dyDescent="0.35"/>
    <row r="340" s="268" customFormat="1" x14ac:dyDescent="0.35"/>
    <row r="341" s="268" customFormat="1" x14ac:dyDescent="0.35"/>
    <row r="342" s="268" customFormat="1" x14ac:dyDescent="0.35"/>
    <row r="343" s="268" customFormat="1" x14ac:dyDescent="0.35"/>
    <row r="344" s="268" customFormat="1" x14ac:dyDescent="0.35"/>
    <row r="345" s="268" customFormat="1" x14ac:dyDescent="0.35"/>
    <row r="346" s="268" customFormat="1" x14ac:dyDescent="0.35"/>
    <row r="347" s="268" customFormat="1" x14ac:dyDescent="0.35"/>
    <row r="348" s="268" customFormat="1" x14ac:dyDescent="0.35"/>
    <row r="349" s="268" customFormat="1" x14ac:dyDescent="0.35"/>
    <row r="350" s="268" customFormat="1" x14ac:dyDescent="0.35"/>
    <row r="351" s="268" customFormat="1" x14ac:dyDescent="0.35"/>
    <row r="352" s="268" customFormat="1" x14ac:dyDescent="0.35"/>
    <row r="353" s="268" customFormat="1" x14ac:dyDescent="0.35"/>
    <row r="354" s="268" customFormat="1" x14ac:dyDescent="0.35"/>
    <row r="355" s="268" customFormat="1" x14ac:dyDescent="0.35"/>
    <row r="356" s="268" customFormat="1" x14ac:dyDescent="0.35"/>
    <row r="357" s="268" customFormat="1" x14ac:dyDescent="0.35"/>
    <row r="358" s="268" customFormat="1" x14ac:dyDescent="0.35"/>
    <row r="359" s="268" customFormat="1" x14ac:dyDescent="0.35"/>
    <row r="360" s="268" customFormat="1" x14ac:dyDescent="0.35"/>
    <row r="361" s="268" customFormat="1" x14ac:dyDescent="0.35"/>
    <row r="362" s="268" customFormat="1" x14ac:dyDescent="0.35"/>
    <row r="363" s="268" customFormat="1" x14ac:dyDescent="0.35"/>
    <row r="364" s="268" customFormat="1" x14ac:dyDescent="0.35"/>
    <row r="365" s="268" customFormat="1" x14ac:dyDescent="0.35"/>
    <row r="366" s="268" customFormat="1" x14ac:dyDescent="0.35"/>
    <row r="367" s="268" customFormat="1" x14ac:dyDescent="0.35"/>
    <row r="368" s="268" customFormat="1" x14ac:dyDescent="0.35"/>
    <row r="369" s="268" customFormat="1" x14ac:dyDescent="0.35"/>
    <row r="370" s="268" customFormat="1" x14ac:dyDescent="0.35"/>
    <row r="371" s="268" customFormat="1" x14ac:dyDescent="0.35"/>
    <row r="372" s="268" customFormat="1" x14ac:dyDescent="0.35"/>
    <row r="373" s="268" customFormat="1" x14ac:dyDescent="0.35"/>
    <row r="374" s="268" customFormat="1" x14ac:dyDescent="0.35"/>
    <row r="375" s="268" customFormat="1" x14ac:dyDescent="0.35"/>
    <row r="376" s="268" customFormat="1" x14ac:dyDescent="0.35"/>
    <row r="377" s="268" customFormat="1" x14ac:dyDescent="0.35"/>
    <row r="378" s="268" customFormat="1" x14ac:dyDescent="0.35"/>
    <row r="379" s="268" customFormat="1" x14ac:dyDescent="0.35"/>
    <row r="380" s="268" customFormat="1" x14ac:dyDescent="0.35"/>
    <row r="381" s="268" customFormat="1" x14ac:dyDescent="0.35"/>
    <row r="382" s="268" customFormat="1" x14ac:dyDescent="0.35"/>
    <row r="383" s="268" customFormat="1" x14ac:dyDescent="0.35"/>
    <row r="384" s="268" customFormat="1" x14ac:dyDescent="0.35"/>
    <row r="385" s="268" customFormat="1" x14ac:dyDescent="0.35"/>
    <row r="386" s="268" customFormat="1" x14ac:dyDescent="0.35"/>
    <row r="387" s="268" customFormat="1" x14ac:dyDescent="0.35"/>
    <row r="388" s="268" customFormat="1" x14ac:dyDescent="0.35"/>
    <row r="389" s="268" customFormat="1" x14ac:dyDescent="0.35"/>
    <row r="390" s="268" customFormat="1" x14ac:dyDescent="0.35"/>
    <row r="391" s="268" customFormat="1" x14ac:dyDescent="0.35"/>
    <row r="392" s="268" customFormat="1" x14ac:dyDescent="0.35"/>
    <row r="393" s="268" customFormat="1" x14ac:dyDescent="0.35"/>
    <row r="394" s="268" customFormat="1" x14ac:dyDescent="0.35"/>
    <row r="395" s="268" customFormat="1" x14ac:dyDescent="0.35"/>
    <row r="396" s="268" customFormat="1" x14ac:dyDescent="0.35"/>
    <row r="397" s="268" customFormat="1" x14ac:dyDescent="0.35"/>
    <row r="398" s="268" customFormat="1" x14ac:dyDescent="0.35"/>
    <row r="399" s="268" customFormat="1" x14ac:dyDescent="0.35"/>
    <row r="400" s="268" customFormat="1" x14ac:dyDescent="0.35"/>
    <row r="401" s="268" customFormat="1" x14ac:dyDescent="0.35"/>
    <row r="402" s="268" customFormat="1" x14ac:dyDescent="0.35"/>
    <row r="403" s="268" customFormat="1" x14ac:dyDescent="0.35"/>
    <row r="404" s="268" customFormat="1" x14ac:dyDescent="0.35"/>
    <row r="405" s="268" customFormat="1" x14ac:dyDescent="0.35"/>
    <row r="406" s="268" customFormat="1" x14ac:dyDescent="0.35"/>
    <row r="407" s="268" customFormat="1" x14ac:dyDescent="0.35"/>
    <row r="408" s="268" customFormat="1" x14ac:dyDescent="0.35"/>
    <row r="409" s="268" customFormat="1" x14ac:dyDescent="0.35"/>
    <row r="410" s="268" customFormat="1" x14ac:dyDescent="0.35"/>
    <row r="411" s="268" customFormat="1" x14ac:dyDescent="0.35"/>
    <row r="412" s="268" customFormat="1" x14ac:dyDescent="0.35"/>
    <row r="413" s="268" customFormat="1" x14ac:dyDescent="0.35"/>
    <row r="414" s="268" customFormat="1" x14ac:dyDescent="0.35"/>
    <row r="415" s="268" customFormat="1" x14ac:dyDescent="0.35"/>
    <row r="416" s="268" customFormat="1" x14ac:dyDescent="0.35"/>
    <row r="417" s="268" customFormat="1" x14ac:dyDescent="0.35"/>
    <row r="418" s="268" customFormat="1" x14ac:dyDescent="0.35"/>
    <row r="419" s="268" customFormat="1" x14ac:dyDescent="0.35"/>
    <row r="420" s="268" customFormat="1" x14ac:dyDescent="0.35"/>
    <row r="421" s="268" customFormat="1" x14ac:dyDescent="0.35"/>
    <row r="422" s="268" customFormat="1" x14ac:dyDescent="0.35"/>
    <row r="423" s="268" customFormat="1" x14ac:dyDescent="0.35"/>
    <row r="424" s="268" customFormat="1" x14ac:dyDescent="0.35"/>
    <row r="425" s="268" customFormat="1" x14ac:dyDescent="0.35"/>
    <row r="426" s="268" customFormat="1" x14ac:dyDescent="0.35"/>
    <row r="427" s="268" customFormat="1" x14ac:dyDescent="0.35"/>
    <row r="428" s="268" customFormat="1" x14ac:dyDescent="0.35"/>
    <row r="429" s="268" customFormat="1" x14ac:dyDescent="0.35"/>
    <row r="430" s="268" customFormat="1" x14ac:dyDescent="0.35"/>
    <row r="431" s="268" customFormat="1" x14ac:dyDescent="0.35"/>
    <row r="432" s="268" customFormat="1" x14ac:dyDescent="0.35"/>
    <row r="433" s="268" customFormat="1" x14ac:dyDescent="0.35"/>
    <row r="434" s="268" customFormat="1" x14ac:dyDescent="0.35"/>
    <row r="435" s="268" customFormat="1" x14ac:dyDescent="0.35"/>
    <row r="436" s="268" customFormat="1" x14ac:dyDescent="0.35"/>
    <row r="437" s="268" customFormat="1" x14ac:dyDescent="0.35"/>
    <row r="438" s="268" customFormat="1" x14ac:dyDescent="0.35"/>
    <row r="439" s="268" customFormat="1" x14ac:dyDescent="0.35"/>
    <row r="440" s="268" customFormat="1" x14ac:dyDescent="0.35"/>
    <row r="441" s="268" customFormat="1" x14ac:dyDescent="0.35"/>
    <row r="442" s="268" customFormat="1" x14ac:dyDescent="0.35"/>
    <row r="443" s="268" customFormat="1" x14ac:dyDescent="0.35"/>
    <row r="444" s="268" customFormat="1" x14ac:dyDescent="0.35"/>
    <row r="445" s="268" customFormat="1" x14ac:dyDescent="0.35"/>
    <row r="446" s="268" customFormat="1" x14ac:dyDescent="0.35"/>
    <row r="447" s="268" customFormat="1" x14ac:dyDescent="0.35"/>
    <row r="448" s="268" customFormat="1" x14ac:dyDescent="0.35"/>
    <row r="449" s="268" customFormat="1" x14ac:dyDescent="0.35"/>
    <row r="450" s="268" customFormat="1" x14ac:dyDescent="0.35"/>
    <row r="451" s="268" customFormat="1" x14ac:dyDescent="0.35"/>
    <row r="452" s="268" customFormat="1" x14ac:dyDescent="0.35"/>
    <row r="453" s="268" customFormat="1" x14ac:dyDescent="0.35"/>
    <row r="454" s="268" customFormat="1" x14ac:dyDescent="0.35"/>
    <row r="455" s="268" customFormat="1" x14ac:dyDescent="0.35"/>
    <row r="456" s="268" customFormat="1" x14ac:dyDescent="0.35"/>
    <row r="457" s="268" customFormat="1" x14ac:dyDescent="0.35"/>
    <row r="458" s="268" customFormat="1" x14ac:dyDescent="0.35"/>
    <row r="459" s="268" customFormat="1" x14ac:dyDescent="0.35"/>
    <row r="460" s="268" customFormat="1" x14ac:dyDescent="0.35"/>
    <row r="461" s="268" customFormat="1" x14ac:dyDescent="0.35"/>
    <row r="462" s="268" customFormat="1" x14ac:dyDescent="0.35"/>
    <row r="463" s="268" customFormat="1" x14ac:dyDescent="0.35"/>
  </sheetData>
  <mergeCells count="6">
    <mergeCell ref="A5:J5"/>
    <mergeCell ref="A6:J6"/>
    <mergeCell ref="A7:J7"/>
    <mergeCell ref="A10:E10"/>
    <mergeCell ref="A17:H17"/>
    <mergeCell ref="A20:H20"/>
  </mergeCells>
  <hyperlinks>
    <hyperlink ref="A14" r:id="rId1" display="mailto:joubert.nadia@ccmsa.msa.fr" xr:uid="{CBD823AA-A5FD-445C-A53A-249838FF3AD5}"/>
    <hyperlink ref="A23" r:id="rId2" xr:uid="{73AC3360-3E25-4AC7-A078-8B19725B25FC}"/>
    <hyperlink ref="A17" r:id="rId3" xr:uid="{55B93AEE-E08B-46D5-B1E6-FB145C5D97A4}"/>
    <hyperlink ref="A20" r:id="rId4" xr:uid="{CC27D79C-2F65-41C1-81A1-FB9EAECD3A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F689-66EB-4E0A-B315-C51E3A78FA0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5FE0-16F0-4306-98EC-81F1938DC064}">
  <dimension ref="A2:V37"/>
  <sheetViews>
    <sheetView zoomScale="85" zoomScaleNormal="85" workbookViewId="0">
      <selection activeCell="G17" sqref="G17"/>
    </sheetView>
  </sheetViews>
  <sheetFormatPr baseColWidth="10" defaultRowHeight="14.5" x14ac:dyDescent="0.35"/>
  <cols>
    <col min="1" max="1" width="2.7265625" customWidth="1"/>
    <col min="2" max="2" width="25" customWidth="1"/>
    <col min="3" max="3" width="13.1796875" customWidth="1"/>
    <col min="9" max="9" width="12" customWidth="1"/>
    <col min="10" max="10" width="21.1796875" customWidth="1"/>
    <col min="11" max="12" width="3.26953125" customWidth="1"/>
    <col min="13" max="13" width="18.453125" customWidth="1"/>
    <col min="14" max="14" width="14.26953125" customWidth="1"/>
    <col min="16" max="16" width="7.7265625" bestFit="1" customWidth="1"/>
    <col min="17" max="17" width="13.453125" customWidth="1"/>
    <col min="20" max="20" width="11.453125" customWidth="1"/>
    <col min="21" max="22" width="3.26953125" customWidth="1"/>
    <col min="23" max="23" width="13.1796875" bestFit="1" customWidth="1"/>
    <col min="25" max="25" width="13" customWidth="1"/>
  </cols>
  <sheetData>
    <row r="2" spans="1:22" x14ac:dyDescent="0.35">
      <c r="A2" s="1"/>
      <c r="K2" s="131"/>
      <c r="L2" s="132"/>
      <c r="M2" s="133" t="s">
        <v>82</v>
      </c>
      <c r="N2" s="132"/>
      <c r="O2" s="132"/>
      <c r="P2" s="132"/>
      <c r="Q2" s="132"/>
      <c r="R2" s="132"/>
      <c r="S2" s="132"/>
      <c r="T2" s="132"/>
      <c r="U2" s="132"/>
      <c r="V2" s="134"/>
    </row>
    <row r="3" spans="1:22" x14ac:dyDescent="0.35">
      <c r="A3" s="1"/>
      <c r="K3" s="135"/>
      <c r="L3" s="136"/>
      <c r="M3" s="137"/>
      <c r="N3" s="137"/>
      <c r="O3" s="137"/>
      <c r="P3" s="137"/>
      <c r="Q3" s="137"/>
      <c r="R3" s="137"/>
      <c r="S3" s="137"/>
      <c r="T3" s="137"/>
      <c r="U3" s="138"/>
      <c r="V3" s="139"/>
    </row>
    <row r="4" spans="1:22" ht="22.15" customHeight="1" thickBot="1" x14ac:dyDescent="0.4">
      <c r="B4" s="2" t="s">
        <v>0</v>
      </c>
      <c r="C4" s="3"/>
      <c r="D4" s="4"/>
      <c r="E4" s="4"/>
      <c r="F4" s="4"/>
      <c r="G4" s="4"/>
      <c r="H4" s="4"/>
      <c r="I4" s="4"/>
      <c r="K4" s="135"/>
      <c r="L4" s="140"/>
      <c r="M4" s="106"/>
      <c r="N4" s="220" t="s">
        <v>112</v>
      </c>
      <c r="O4" s="141"/>
      <c r="P4" s="107"/>
      <c r="Q4" s="220" t="s">
        <v>111</v>
      </c>
      <c r="R4" s="141"/>
      <c r="S4" s="106"/>
      <c r="T4" s="106"/>
      <c r="U4" s="142"/>
      <c r="V4" s="139"/>
    </row>
    <row r="5" spans="1:22" ht="30.65" customHeight="1" thickTop="1" thickBot="1" x14ac:dyDescent="0.4">
      <c r="B5" s="5" t="s">
        <v>1</v>
      </c>
      <c r="C5" s="6" t="s">
        <v>2</v>
      </c>
      <c r="D5" s="4"/>
      <c r="E5" s="4"/>
      <c r="F5" s="4"/>
      <c r="G5" s="4"/>
      <c r="H5" s="4"/>
      <c r="I5" s="4"/>
      <c r="K5" s="135"/>
      <c r="L5" s="140"/>
      <c r="M5" s="171" t="s">
        <v>80</v>
      </c>
      <c r="N5" s="219" t="s">
        <v>7</v>
      </c>
      <c r="O5" s="143" t="s">
        <v>81</v>
      </c>
      <c r="Q5" s="219" t="s">
        <v>7</v>
      </c>
      <c r="R5" s="143" t="s">
        <v>81</v>
      </c>
      <c r="S5" s="106"/>
      <c r="T5" s="110" t="s">
        <v>17</v>
      </c>
      <c r="U5" s="142"/>
      <c r="V5" s="139"/>
    </row>
    <row r="6" spans="1:22" ht="18.649999999999999" customHeight="1" thickTop="1" thickBot="1" x14ac:dyDescent="0.4">
      <c r="K6" s="135"/>
      <c r="L6" s="140"/>
      <c r="M6" s="145" t="s">
        <v>6</v>
      </c>
      <c r="N6" s="147">
        <f>'[1]33331'!$C$32</f>
        <v>510130</v>
      </c>
      <c r="O6" s="146">
        <f>'[2]2024_T1'!$B$10</f>
        <v>510129</v>
      </c>
      <c r="Q6" s="147">
        <f>'[3]33331'!$I$32</f>
        <v>498084</v>
      </c>
      <c r="R6" s="146">
        <f>'[2]2024_T4'!$G$10</f>
        <v>498098</v>
      </c>
      <c r="S6" s="108" t="s">
        <v>18</v>
      </c>
      <c r="T6" s="37">
        <f>O6+G14-G21+G31</f>
        <v>498098</v>
      </c>
      <c r="U6" s="142"/>
      <c r="V6" s="139"/>
    </row>
    <row r="7" spans="1:22" ht="18.649999999999999" customHeight="1" thickTop="1" thickBot="1" x14ac:dyDescent="0.4">
      <c r="K7" s="135"/>
      <c r="L7" s="140"/>
      <c r="M7" s="145" t="s">
        <v>8</v>
      </c>
      <c r="N7" s="147">
        <f>'[1]33331'!$C$66</f>
        <v>625011</v>
      </c>
      <c r="O7" s="146">
        <f>'[2]2024_T1'!$B$11</f>
        <v>625011</v>
      </c>
      <c r="Q7" s="147">
        <f>'[3]33331'!$I$66</f>
        <v>600702</v>
      </c>
      <c r="R7" s="146">
        <f>'[2]2024_T4'!$G$11</f>
        <v>600708</v>
      </c>
      <c r="S7" s="108" t="s">
        <v>18</v>
      </c>
      <c r="T7" s="37">
        <f>O7+G15-G23+G32</f>
        <v>600708</v>
      </c>
      <c r="U7" s="142"/>
      <c r="V7" s="139"/>
    </row>
    <row r="8" spans="1:22" ht="18.649999999999999" customHeight="1" thickTop="1" thickBot="1" x14ac:dyDescent="0.4">
      <c r="K8" s="135"/>
      <c r="L8" s="140"/>
      <c r="M8" s="145" t="s">
        <v>9</v>
      </c>
      <c r="N8" s="147">
        <f>'[1]33331'!$C$100</f>
        <v>1135141</v>
      </c>
      <c r="O8" s="214">
        <f>'[2]2024_T1'!$B$12</f>
        <v>1135140</v>
      </c>
      <c r="Q8" s="147">
        <f>'[3]33331'!$I$100</f>
        <v>1098786</v>
      </c>
      <c r="R8" s="214">
        <f>'[2]2024_T4'!$G$12</f>
        <v>1098806</v>
      </c>
      <c r="S8" s="108" t="s">
        <v>18</v>
      </c>
      <c r="T8" s="38">
        <f>O8-G25+G16+G33</f>
        <v>1098806</v>
      </c>
      <c r="U8" s="142"/>
      <c r="V8" s="139"/>
    </row>
    <row r="9" spans="1:22" ht="39" customHeight="1" thickTop="1" x14ac:dyDescent="0.35">
      <c r="B9" t="s">
        <v>110</v>
      </c>
      <c r="K9" s="135"/>
      <c r="L9" s="140"/>
      <c r="M9" s="106"/>
      <c r="N9" s="107"/>
      <c r="O9" s="107"/>
      <c r="P9" s="107"/>
      <c r="Q9" s="107"/>
      <c r="R9" s="106"/>
      <c r="S9" s="106"/>
      <c r="T9" s="106"/>
      <c r="U9" s="142"/>
      <c r="V9" s="139"/>
    </row>
    <row r="10" spans="1:22" x14ac:dyDescent="0.35">
      <c r="C10" s="7"/>
      <c r="D10" s="7"/>
      <c r="E10" s="7"/>
      <c r="F10" s="7"/>
      <c r="G10" s="7"/>
      <c r="H10" s="7"/>
      <c r="I10" s="7"/>
      <c r="J10" s="7"/>
      <c r="K10" s="135"/>
      <c r="L10" s="140"/>
      <c r="M10" s="106"/>
      <c r="N10" s="107"/>
      <c r="O10" s="107"/>
      <c r="P10" s="107"/>
      <c r="Q10" s="107"/>
      <c r="R10" s="106"/>
      <c r="S10" s="106"/>
      <c r="T10" s="106"/>
      <c r="U10" s="142"/>
      <c r="V10" s="139"/>
    </row>
    <row r="11" spans="1:22" ht="15" customHeight="1" x14ac:dyDescent="0.35">
      <c r="A11" s="1"/>
      <c r="B11" s="4" t="s">
        <v>3</v>
      </c>
      <c r="C11" s="8"/>
      <c r="D11" s="8"/>
      <c r="E11" s="8"/>
      <c r="F11" s="8"/>
      <c r="G11" s="8"/>
      <c r="H11" s="8"/>
      <c r="I11" s="8"/>
      <c r="J11" s="7"/>
      <c r="K11" s="135"/>
      <c r="L11" s="140"/>
      <c r="M11" s="111" t="s">
        <v>79</v>
      </c>
      <c r="N11" s="109"/>
      <c r="O11" s="109" t="s">
        <v>3</v>
      </c>
      <c r="P11" s="109"/>
      <c r="Q11" s="109"/>
      <c r="R11" s="109"/>
      <c r="S11" s="106"/>
      <c r="T11" s="106"/>
      <c r="U11" s="142"/>
      <c r="V11" s="139"/>
    </row>
    <row r="12" spans="1:22" ht="15" thickBot="1" x14ac:dyDescent="0.4">
      <c r="C12" s="7"/>
      <c r="D12" s="7"/>
      <c r="E12" s="7"/>
      <c r="F12" s="7"/>
      <c r="G12" s="7"/>
      <c r="H12" s="7"/>
      <c r="I12" s="7"/>
      <c r="J12" s="7"/>
      <c r="K12" s="135"/>
      <c r="L12" s="140"/>
      <c r="M12" s="106"/>
      <c r="N12" s="107"/>
      <c r="O12" s="107"/>
      <c r="P12" s="107"/>
      <c r="Q12" s="107"/>
      <c r="R12" s="107"/>
      <c r="S12" s="106"/>
      <c r="T12" s="106"/>
      <c r="U12" s="142"/>
      <c r="V12" s="139"/>
    </row>
    <row r="13" spans="1:22" ht="40.5" customHeight="1" thickTop="1" thickBot="1" x14ac:dyDescent="0.4">
      <c r="B13" s="9"/>
      <c r="C13" s="10" t="s">
        <v>104</v>
      </c>
      <c r="D13" s="10" t="s">
        <v>105</v>
      </c>
      <c r="E13" s="10" t="s">
        <v>106</v>
      </c>
      <c r="F13" s="10" t="s">
        <v>107</v>
      </c>
      <c r="G13" s="10" t="s">
        <v>108</v>
      </c>
      <c r="H13" s="10" t="s">
        <v>5</v>
      </c>
      <c r="I13" s="119" t="s">
        <v>109</v>
      </c>
      <c r="J13" s="7"/>
      <c r="K13" s="135"/>
      <c r="L13" s="140"/>
      <c r="M13" s="16"/>
      <c r="N13" s="112" t="s">
        <v>104</v>
      </c>
      <c r="O13" s="106"/>
      <c r="P13" s="106"/>
      <c r="Q13" s="106"/>
      <c r="R13" s="112" t="s">
        <v>107</v>
      </c>
      <c r="S13" s="106"/>
      <c r="T13" s="106"/>
      <c r="U13" s="142"/>
      <c r="V13" s="139"/>
    </row>
    <row r="14" spans="1:22" ht="15.5" thickTop="1" thickBot="1" x14ac:dyDescent="0.4">
      <c r="B14" s="13" t="s">
        <v>6</v>
      </c>
      <c r="C14" s="14">
        <f>'[2]2024_T1'!$C$10</f>
        <v>5782</v>
      </c>
      <c r="D14" s="14">
        <f>'[2]2024_T2'!$C$10</f>
        <v>3500</v>
      </c>
      <c r="E14" s="14">
        <f>'[2]2024_T3'!$C$10</f>
        <v>3409</v>
      </c>
      <c r="F14" s="14">
        <f>'[2]2024_T4'!$C$10</f>
        <v>4822</v>
      </c>
      <c r="G14" s="15">
        <f>SUM(C14:F14)</f>
        <v>17513</v>
      </c>
      <c r="H14" s="16">
        <f>(G14/$G$16)*100</f>
        <v>52.181038078779572</v>
      </c>
      <c r="I14" s="217">
        <f>($G$14/[4]NSA_01!$G$14-1)*100</f>
        <v>-11.092496700172605</v>
      </c>
      <c r="J14" s="7"/>
      <c r="K14" s="135"/>
      <c r="L14" s="140"/>
      <c r="M14" s="113" t="s">
        <v>6</v>
      </c>
      <c r="N14" s="114">
        <f>'[1]33331'!$D$32</f>
        <v>5782</v>
      </c>
      <c r="O14" s="106"/>
      <c r="P14" s="106"/>
      <c r="Q14" s="106"/>
      <c r="R14" s="114">
        <f>'[3]33331'!$D$32</f>
        <v>4821</v>
      </c>
      <c r="S14" s="106"/>
      <c r="T14" s="106"/>
      <c r="U14" s="142"/>
      <c r="V14" s="139"/>
    </row>
    <row r="15" spans="1:22" ht="15.5" thickTop="1" thickBot="1" x14ac:dyDescent="0.4">
      <c r="B15" s="13" t="s">
        <v>8</v>
      </c>
      <c r="C15" s="17">
        <f>'[2]2024_T1'!$C$11</f>
        <v>4700</v>
      </c>
      <c r="D15" s="17">
        <f>'[2]2024_T2'!$C$11</f>
        <v>3692</v>
      </c>
      <c r="E15" s="17">
        <f>'[2]2024_T3'!$C$11</f>
        <v>3438</v>
      </c>
      <c r="F15" s="17">
        <f>'[2]2024_T4'!$C$11</f>
        <v>4219</v>
      </c>
      <c r="G15" s="15">
        <f>SUM(C15:F15)</f>
        <v>16049</v>
      </c>
      <c r="H15" s="16">
        <f t="shared" ref="H15:H16" si="0">(G15/$G$16)*100</f>
        <v>47.818961921220428</v>
      </c>
      <c r="I15" s="217">
        <f>($G$15/[4]NSA_01!$G$15-1)*100</f>
        <v>-8.7917708570129598</v>
      </c>
      <c r="J15" s="7"/>
      <c r="K15" s="135"/>
      <c r="L15" s="140"/>
      <c r="M15" s="113" t="s">
        <v>8</v>
      </c>
      <c r="N15" s="114">
        <f>'[1]33331'!$D$66</f>
        <v>4695</v>
      </c>
      <c r="O15" s="106"/>
      <c r="P15" s="106"/>
      <c r="Q15" s="106"/>
      <c r="R15" s="114">
        <f>'[3]33331'!$D$66</f>
        <v>4218</v>
      </c>
      <c r="S15" s="106"/>
      <c r="T15" s="106"/>
      <c r="U15" s="142"/>
      <c r="V15" s="139"/>
    </row>
    <row r="16" spans="1:22" ht="15.5" thickTop="1" thickBot="1" x14ac:dyDescent="0.4">
      <c r="B16" s="13" t="s">
        <v>9</v>
      </c>
      <c r="C16" s="20">
        <f>'[2]2024_T1'!$C$12</f>
        <v>10482</v>
      </c>
      <c r="D16" s="20">
        <f>'[2]2024_T2'!$C$12</f>
        <v>7192</v>
      </c>
      <c r="E16" s="20">
        <f>'[2]2024_T3'!$C$12</f>
        <v>6847</v>
      </c>
      <c r="F16" s="20">
        <f>'[2]2024_T4'!$C$12</f>
        <v>9041</v>
      </c>
      <c r="G16" s="15">
        <f>SUM(C16:F16)</f>
        <v>33562</v>
      </c>
      <c r="H16" s="16">
        <f t="shared" si="0"/>
        <v>100</v>
      </c>
      <c r="I16" s="217">
        <f>($G$16/[4]NSA_01!$G$16-1)*100</f>
        <v>-10.006971630825333</v>
      </c>
      <c r="J16" s="7"/>
      <c r="K16" s="135"/>
      <c r="L16" s="140"/>
      <c r="M16" s="115" t="s">
        <v>9</v>
      </c>
      <c r="N16" s="116">
        <f>'[1]33331'!$D$100</f>
        <v>10477</v>
      </c>
      <c r="O16" s="106"/>
      <c r="P16" s="106"/>
      <c r="Q16" s="106"/>
      <c r="R16" s="116">
        <f>'[3]33331'!$D$100</f>
        <v>9039</v>
      </c>
      <c r="S16" s="106"/>
      <c r="T16" s="106"/>
      <c r="U16" s="142"/>
      <c r="V16" s="139"/>
    </row>
    <row r="17" spans="1:22" ht="34.9" customHeight="1" thickTop="1" x14ac:dyDescent="0.35">
      <c r="J17" s="7"/>
      <c r="K17" s="135"/>
      <c r="L17" s="140"/>
      <c r="M17" s="106"/>
      <c r="N17" s="106"/>
      <c r="O17" s="106"/>
      <c r="P17" s="106"/>
      <c r="Q17" s="106"/>
      <c r="R17" s="106"/>
      <c r="S17" s="106"/>
      <c r="T17" s="106"/>
      <c r="U17" s="142"/>
      <c r="V17" s="139"/>
    </row>
    <row r="18" spans="1:22" ht="15" thickBot="1" x14ac:dyDescent="0.4">
      <c r="A18" s="1"/>
      <c r="B18" s="4" t="s">
        <v>14</v>
      </c>
      <c r="C18" s="8"/>
      <c r="D18" s="8"/>
      <c r="E18" s="8"/>
      <c r="F18" s="8"/>
      <c r="G18" s="23"/>
      <c r="H18" s="23"/>
      <c r="I18" s="23"/>
      <c r="J18" s="7"/>
      <c r="K18" s="135"/>
      <c r="L18" s="140"/>
      <c r="M18" s="111" t="s">
        <v>79</v>
      </c>
      <c r="N18" s="109"/>
      <c r="O18" s="109" t="s">
        <v>14</v>
      </c>
      <c r="P18" s="109"/>
      <c r="Q18" s="109"/>
      <c r="R18" s="109"/>
      <c r="S18" s="106"/>
      <c r="T18" s="106"/>
      <c r="U18" s="142"/>
      <c r="V18" s="139"/>
    </row>
    <row r="19" spans="1:22" ht="15.5" thickTop="1" thickBot="1" x14ac:dyDescent="0.4">
      <c r="C19" s="7"/>
      <c r="D19" s="7"/>
      <c r="E19" s="7"/>
      <c r="F19" s="7"/>
      <c r="G19" s="7"/>
      <c r="H19" s="7"/>
      <c r="I19" s="7"/>
      <c r="J19" s="233" t="s">
        <v>118</v>
      </c>
      <c r="K19" s="135"/>
      <c r="L19" s="140"/>
      <c r="M19" s="106"/>
      <c r="N19" s="107"/>
      <c r="O19" s="107"/>
      <c r="P19" s="107"/>
      <c r="Q19" s="107"/>
      <c r="R19" s="107"/>
      <c r="S19" s="106"/>
      <c r="T19" s="106"/>
      <c r="U19" s="142"/>
      <c r="V19" s="139"/>
    </row>
    <row r="20" spans="1:22" ht="40.5" customHeight="1" thickTop="1" thickBot="1" x14ac:dyDescent="0.4">
      <c r="B20" s="9"/>
      <c r="C20" s="24" t="s">
        <v>104</v>
      </c>
      <c r="D20" s="24" t="s">
        <v>105</v>
      </c>
      <c r="E20" s="24" t="s">
        <v>106</v>
      </c>
      <c r="F20" s="24" t="s">
        <v>107</v>
      </c>
      <c r="G20" s="10" t="s">
        <v>108</v>
      </c>
      <c r="H20" s="10" t="s">
        <v>5</v>
      </c>
      <c r="I20" s="10" t="s">
        <v>109</v>
      </c>
      <c r="J20" s="24" t="s">
        <v>120</v>
      </c>
      <c r="K20" s="135"/>
      <c r="L20" s="140"/>
      <c r="M20" s="28"/>
      <c r="N20" s="117" t="s">
        <v>104</v>
      </c>
      <c r="O20" s="118" t="s">
        <v>10</v>
      </c>
      <c r="P20" s="119" t="s">
        <v>12</v>
      </c>
      <c r="Q20" s="106"/>
      <c r="R20" s="117" t="s">
        <v>107</v>
      </c>
      <c r="S20" s="118" t="s">
        <v>10</v>
      </c>
      <c r="T20" s="119" t="s">
        <v>12</v>
      </c>
      <c r="U20" s="142"/>
      <c r="V20" s="139"/>
    </row>
    <row r="21" spans="1:22" ht="19.149999999999999" customHeight="1" thickTop="1" thickBot="1" x14ac:dyDescent="0.4">
      <c r="B21" s="25" t="s">
        <v>6</v>
      </c>
      <c r="C21" s="235">
        <f>'[2]2024_T1'!$D$10+J21</f>
        <v>8671</v>
      </c>
      <c r="D21" s="26">
        <f>'[2]2024_T2'!$D$10</f>
        <v>8983</v>
      </c>
      <c r="E21" s="26">
        <f>'[2]2024_T3'!$D$10</f>
        <v>7773</v>
      </c>
      <c r="F21" s="26">
        <f>'[2]2024_T4'!$D$10</f>
        <v>7070</v>
      </c>
      <c r="G21" s="27">
        <f>SUM(C21:F21)</f>
        <v>32497</v>
      </c>
      <c r="H21" s="28">
        <f>(G21/$G$25)*100</f>
        <v>42.540908495876423</v>
      </c>
      <c r="I21" s="28">
        <f>($G$21/[4]NSA_01!$G$21-1)*100</f>
        <v>-5.9230524274093144</v>
      </c>
      <c r="J21" s="234">
        <f>C31-I31</f>
        <v>5959</v>
      </c>
      <c r="K21" s="135"/>
      <c r="L21" s="140"/>
      <c r="M21" s="120" t="s">
        <v>6</v>
      </c>
      <c r="N21" s="121">
        <f>O21+P21</f>
        <v>2714</v>
      </c>
      <c r="O21" s="22">
        <f>'[1]33331'!$E$32</f>
        <v>2242</v>
      </c>
      <c r="P21" s="122">
        <f>'[1]33331'!$G$32</f>
        <v>472</v>
      </c>
      <c r="Q21" s="106"/>
      <c r="R21" s="121">
        <f>S21+T21</f>
        <v>7072</v>
      </c>
      <c r="S21" s="22">
        <f>'[3]33331'!$E$32</f>
        <v>6835</v>
      </c>
      <c r="T21" s="122">
        <f>'[3]33331'!$G$32</f>
        <v>237</v>
      </c>
      <c r="U21" s="142"/>
      <c r="V21" s="139"/>
    </row>
    <row r="22" spans="1:22" ht="15.5" thickTop="1" thickBot="1" x14ac:dyDescent="0.4">
      <c r="B22" s="29" t="s">
        <v>15</v>
      </c>
      <c r="C22" s="236">
        <f>'[2]2024_T1'!$E$10+J21</f>
        <v>8199</v>
      </c>
      <c r="D22" s="26">
        <f>'[2]2024_T2'!$E$10</f>
        <v>8546</v>
      </c>
      <c r="E22" s="26">
        <f>'[2]2024_T3'!$E$10</f>
        <v>7502</v>
      </c>
      <c r="F22" s="26">
        <f>'[2]2024_T4'!$E$10</f>
        <v>6832</v>
      </c>
      <c r="G22" s="96">
        <f t="shared" ref="G22:G26" si="1">SUM(C22:F22)</f>
        <v>31079</v>
      </c>
      <c r="H22" s="31"/>
      <c r="I22" s="218">
        <f>($G$22/[4]NSA_01!$G$22-1)*100</f>
        <v>-6.8542828028532066</v>
      </c>
      <c r="K22" s="135"/>
      <c r="L22" s="140"/>
      <c r="M22" s="123"/>
      <c r="N22" s="124"/>
      <c r="O22" s="106"/>
      <c r="P22" s="106"/>
      <c r="Q22" s="106"/>
      <c r="R22" s="124"/>
      <c r="U22" s="142"/>
      <c r="V22" s="139"/>
    </row>
    <row r="23" spans="1:22" ht="15.5" thickTop="1" thickBot="1" x14ac:dyDescent="0.4">
      <c r="B23" s="25" t="s">
        <v>8</v>
      </c>
      <c r="C23" s="237">
        <f>'[2]2024_T1'!$D$11+J23</f>
        <v>11744</v>
      </c>
      <c r="D23" s="26">
        <f>'[2]2024_T2'!$D$11</f>
        <v>12019</v>
      </c>
      <c r="E23" s="26">
        <f>'[2]2024_T3'!$D$11</f>
        <v>10400</v>
      </c>
      <c r="F23" s="26">
        <f>'[2]2024_T4'!$D$11</f>
        <v>9730</v>
      </c>
      <c r="G23" s="27">
        <f t="shared" si="1"/>
        <v>43893</v>
      </c>
      <c r="H23" s="28">
        <f>(G23/$G$25)*100</f>
        <v>57.45909150412357</v>
      </c>
      <c r="I23" s="28">
        <f>($G$23/[4]NSA_01!$G$23-1)*100</f>
        <v>-6.5609366684406645</v>
      </c>
      <c r="J23" s="234">
        <f>C32-I32</f>
        <v>8490</v>
      </c>
      <c r="K23" s="135"/>
      <c r="L23" s="140"/>
      <c r="M23" s="120" t="s">
        <v>8</v>
      </c>
      <c r="N23" s="125">
        <f>O23+P23</f>
        <v>3249</v>
      </c>
      <c r="O23" s="22">
        <f>'[1]33331'!$E$66</f>
        <v>2852</v>
      </c>
      <c r="P23" s="122">
        <f>'[1]33331'!$G$66</f>
        <v>397</v>
      </c>
      <c r="Q23" s="106"/>
      <c r="R23" s="125">
        <f>S23+T23</f>
        <v>9736</v>
      </c>
      <c r="S23" s="22">
        <f>'[3]33331'!$E$66</f>
        <v>9520</v>
      </c>
      <c r="T23" s="122">
        <f>'[3]33331'!$G$66</f>
        <v>216</v>
      </c>
      <c r="U23" s="142"/>
      <c r="V23" s="139"/>
    </row>
    <row r="24" spans="1:22" ht="15.5" thickTop="1" thickBot="1" x14ac:dyDescent="0.4">
      <c r="B24" s="29" t="s">
        <v>15</v>
      </c>
      <c r="C24" s="236">
        <f>'[2]2024_T1'!$E$11+J23</f>
        <v>11344</v>
      </c>
      <c r="D24" s="26">
        <f>'[2]2024_T2'!$E$11</f>
        <v>11709</v>
      </c>
      <c r="E24" s="26">
        <f>'[2]2024_T3'!$E$11</f>
        <v>10159</v>
      </c>
      <c r="F24" s="26">
        <f>'[2]2024_T4'!$E$11</f>
        <v>9514</v>
      </c>
      <c r="G24" s="96">
        <f t="shared" si="1"/>
        <v>42726</v>
      </c>
      <c r="H24" s="31"/>
      <c r="I24" s="218">
        <f>($G$24/[4]NSA_01!$G$24-1)*100</f>
        <v>-7.2121962342823647</v>
      </c>
      <c r="K24" s="135"/>
      <c r="L24" s="140"/>
      <c r="M24" s="123"/>
      <c r="N24" s="124"/>
      <c r="O24" s="106"/>
      <c r="P24" s="106"/>
      <c r="Q24" s="106"/>
      <c r="R24" s="124"/>
      <c r="U24" s="142"/>
      <c r="V24" s="139"/>
    </row>
    <row r="25" spans="1:22" ht="15.5" thickTop="1" thickBot="1" x14ac:dyDescent="0.4">
      <c r="B25" s="25" t="s">
        <v>9</v>
      </c>
      <c r="C25" s="237">
        <f>'[2]2024_T1'!$D$12+J25</f>
        <v>20415</v>
      </c>
      <c r="D25" s="26">
        <f>'[2]2024_T2'!$D$12</f>
        <v>21002</v>
      </c>
      <c r="E25" s="26">
        <f>'[2]2024_T3'!$D$12</f>
        <v>18173</v>
      </c>
      <c r="F25" s="26">
        <f>'[2]2024_T4'!$D$12</f>
        <v>16800</v>
      </c>
      <c r="G25" s="27">
        <f t="shared" si="1"/>
        <v>76390</v>
      </c>
      <c r="H25" s="28">
        <f>(G25/$G$25)*100</f>
        <v>100</v>
      </c>
      <c r="I25" s="28">
        <f>($G$25/[4]NSA_01!$G$25-1)*100</f>
        <v>-6.2906351971343755</v>
      </c>
      <c r="J25" s="234">
        <f>C33-I33</f>
        <v>14449</v>
      </c>
      <c r="K25" s="135"/>
      <c r="L25" s="140"/>
      <c r="M25" s="120" t="s">
        <v>9</v>
      </c>
      <c r="N25" s="121">
        <f>O25+P25</f>
        <v>5963</v>
      </c>
      <c r="O25" s="126">
        <f>'[1]33331'!$E$100</f>
        <v>5094</v>
      </c>
      <c r="P25" s="127">
        <f>'[1]33331'!$G$100</f>
        <v>869</v>
      </c>
      <c r="Q25" s="106"/>
      <c r="R25" s="121">
        <f>S25+T25</f>
        <v>16808</v>
      </c>
      <c r="S25" s="126">
        <f>'[3]33331'!$E$100</f>
        <v>16355</v>
      </c>
      <c r="T25" s="127">
        <f>'[3]33331'!$G$100</f>
        <v>453</v>
      </c>
      <c r="U25" s="142"/>
      <c r="V25" s="139"/>
    </row>
    <row r="26" spans="1:22" ht="15.5" thickTop="1" thickBot="1" x14ac:dyDescent="0.4">
      <c r="B26" s="29" t="s">
        <v>15</v>
      </c>
      <c r="C26" s="238">
        <f>'[2]2024_T1'!$E$12+J25</f>
        <v>19543</v>
      </c>
      <c r="D26" s="26">
        <f>'[2]2024_T2'!$E$12</f>
        <v>20255</v>
      </c>
      <c r="E26" s="26">
        <f>'[2]2024_T3'!$E$12</f>
        <v>17661</v>
      </c>
      <c r="F26" s="26">
        <f>'[2]2024_T4'!$E$12</f>
        <v>16346</v>
      </c>
      <c r="G26" s="96">
        <f t="shared" si="1"/>
        <v>73805</v>
      </c>
      <c r="H26" s="31"/>
      <c r="I26" s="218">
        <f>($G$26/[4]NSA_01!$G$26-1)*100</f>
        <v>-7.0618160754536419</v>
      </c>
      <c r="J26" s="7"/>
      <c r="K26" s="135"/>
      <c r="L26" s="140"/>
      <c r="M26" s="148"/>
      <c r="N26" s="128"/>
      <c r="O26" s="129"/>
      <c r="P26" s="130"/>
      <c r="Q26" s="106"/>
      <c r="R26" s="128"/>
      <c r="S26" s="129"/>
      <c r="T26" s="130"/>
      <c r="U26" s="142"/>
      <c r="V26" s="139"/>
    </row>
    <row r="27" spans="1:22" ht="33" customHeight="1" thickTop="1" x14ac:dyDescent="0.35">
      <c r="C27" s="7"/>
      <c r="D27" s="7"/>
      <c r="E27" s="7"/>
      <c r="F27" s="7"/>
      <c r="G27" s="7"/>
      <c r="H27" s="7"/>
      <c r="I27" s="7"/>
      <c r="J27" s="7"/>
      <c r="K27" s="135"/>
      <c r="L27" s="140"/>
      <c r="M27" s="106"/>
      <c r="N27" s="106"/>
      <c r="O27" s="106"/>
      <c r="P27" s="106"/>
      <c r="Q27" s="106"/>
      <c r="R27" s="106"/>
      <c r="S27" s="106"/>
      <c r="T27" s="106"/>
      <c r="U27" s="142"/>
      <c r="V27" s="139"/>
    </row>
    <row r="28" spans="1:22" x14ac:dyDescent="0.35">
      <c r="A28" s="1"/>
      <c r="B28" s="4" t="s">
        <v>16</v>
      </c>
      <c r="C28" s="8"/>
      <c r="D28" s="8"/>
      <c r="E28" s="8"/>
      <c r="F28" s="8"/>
      <c r="G28" s="8"/>
      <c r="H28" s="8"/>
      <c r="J28" s="7"/>
      <c r="K28" s="135"/>
      <c r="L28" s="140"/>
      <c r="M28" s="111" t="s">
        <v>79</v>
      </c>
      <c r="N28" s="109"/>
      <c r="O28" s="109" t="s">
        <v>16</v>
      </c>
      <c r="P28" s="109"/>
      <c r="Q28" s="109"/>
      <c r="R28" s="109"/>
      <c r="S28" s="106"/>
      <c r="T28" s="106"/>
      <c r="U28" s="142"/>
      <c r="V28" s="139"/>
    </row>
    <row r="29" spans="1:22" ht="15" thickBot="1" x14ac:dyDescent="0.4">
      <c r="C29" s="7"/>
      <c r="D29" s="7"/>
      <c r="E29" s="7"/>
      <c r="F29" s="7"/>
      <c r="G29" s="7"/>
      <c r="H29" s="7"/>
      <c r="J29" s="7"/>
      <c r="K29" s="135"/>
      <c r="L29" s="140"/>
      <c r="M29" s="106"/>
      <c r="N29" s="106"/>
      <c r="O29" s="106"/>
      <c r="P29" s="106"/>
      <c r="Q29" s="106"/>
      <c r="R29" s="106"/>
      <c r="S29" s="106"/>
      <c r="T29" s="106"/>
      <c r="U29" s="142"/>
      <c r="V29" s="139"/>
    </row>
    <row r="30" spans="1:22" ht="32.25" customHeight="1" thickTop="1" thickBot="1" x14ac:dyDescent="0.4">
      <c r="B30" s="9"/>
      <c r="C30" s="10" t="s">
        <v>104</v>
      </c>
      <c r="D30" s="10" t="s">
        <v>105</v>
      </c>
      <c r="E30" s="10" t="s">
        <v>106</v>
      </c>
      <c r="F30" s="10" t="s">
        <v>107</v>
      </c>
      <c r="G30" s="10" t="s">
        <v>108</v>
      </c>
      <c r="I30" s="24" t="s">
        <v>121</v>
      </c>
      <c r="J30" s="7"/>
      <c r="K30" s="135"/>
      <c r="L30" s="140"/>
      <c r="M30" s="33"/>
      <c r="N30" s="117" t="s">
        <v>104</v>
      </c>
      <c r="O30" s="118" t="s">
        <v>11</v>
      </c>
      <c r="P30" s="119" t="s">
        <v>13</v>
      </c>
      <c r="Q30" s="106"/>
      <c r="R30" s="117" t="s">
        <v>107</v>
      </c>
      <c r="S30" s="118" t="s">
        <v>11</v>
      </c>
      <c r="T30" s="119" t="s">
        <v>13</v>
      </c>
      <c r="U30" s="142"/>
      <c r="V30" s="139"/>
    </row>
    <row r="31" spans="1:22" ht="15.5" thickTop="1" thickBot="1" x14ac:dyDescent="0.4">
      <c r="B31" s="13" t="s">
        <v>6</v>
      </c>
      <c r="C31" s="239">
        <f>[4]NSA_01!$F$31</f>
        <v>660</v>
      </c>
      <c r="D31" s="32">
        <f>'[2]2024_T2'!$F$10</f>
        <v>756</v>
      </c>
      <c r="E31" s="32">
        <f>'[2]2024_T3'!$F$10</f>
        <v>823</v>
      </c>
      <c r="F31" s="32">
        <f>'[2]2024_T4'!$F$10</f>
        <v>714</v>
      </c>
      <c r="G31" s="33">
        <f>SUM(C31:F31)</f>
        <v>2953</v>
      </c>
      <c r="I31" s="242">
        <f>'[2]2024_T1'!$F$10</f>
        <v>-5299</v>
      </c>
      <c r="J31" s="7"/>
      <c r="K31" s="135"/>
      <c r="L31" s="140"/>
      <c r="M31" s="113" t="s">
        <v>6</v>
      </c>
      <c r="N31" s="243">
        <f>O31+P31</f>
        <v>660</v>
      </c>
      <c r="O31" s="22">
        <f>'[5]33331'!$F$32</f>
        <v>250</v>
      </c>
      <c r="P31" s="122">
        <f>'[5]33331'!$H$32</f>
        <v>410</v>
      </c>
      <c r="Q31" s="106"/>
      <c r="R31" s="121">
        <f>S31+T31</f>
        <v>715</v>
      </c>
      <c r="S31" s="22">
        <f>'[3]33331'!$F$32</f>
        <v>288</v>
      </c>
      <c r="T31" s="122">
        <f>'[3]33331'!$H$32</f>
        <v>427</v>
      </c>
      <c r="U31" s="142"/>
      <c r="V31" s="139"/>
    </row>
    <row r="32" spans="1:22" ht="15.5" thickTop="1" thickBot="1" x14ac:dyDescent="0.4">
      <c r="B32" s="13" t="s">
        <v>8</v>
      </c>
      <c r="C32" s="240">
        <f>[4]NSA_01!$F$32</f>
        <v>897</v>
      </c>
      <c r="D32" s="34">
        <f>'[2]2024_T2'!$F$11</f>
        <v>936</v>
      </c>
      <c r="E32" s="34">
        <f>'[2]2024_T3'!$F$11</f>
        <v>929</v>
      </c>
      <c r="F32" s="34">
        <f>'[2]2024_T4'!$F$11</f>
        <v>779</v>
      </c>
      <c r="G32" s="33">
        <f>SUM(C32:F32)</f>
        <v>3541</v>
      </c>
      <c r="I32" s="242">
        <f>'[2]2024_T1'!$F$11</f>
        <v>-7593</v>
      </c>
      <c r="J32" s="7"/>
      <c r="K32" s="135"/>
      <c r="L32" s="140"/>
      <c r="M32" s="113" t="s">
        <v>8</v>
      </c>
      <c r="N32" s="243">
        <f>O32+P32</f>
        <v>899</v>
      </c>
      <c r="O32" s="22">
        <f>'[5]33331'!$F$66</f>
        <v>257</v>
      </c>
      <c r="P32" s="122">
        <f>'[5]33331'!$H$66</f>
        <v>642</v>
      </c>
      <c r="Q32" s="106"/>
      <c r="R32" s="121">
        <f>S32+T32</f>
        <v>789</v>
      </c>
      <c r="S32" s="22">
        <f>'[3]33331'!$F$66</f>
        <v>302</v>
      </c>
      <c r="T32" s="122">
        <f>'[3]33331'!$H$66</f>
        <v>487</v>
      </c>
      <c r="U32" s="142"/>
      <c r="V32" s="139"/>
    </row>
    <row r="33" spans="2:22" ht="15.5" thickTop="1" thickBot="1" x14ac:dyDescent="0.4">
      <c r="B33" s="13" t="s">
        <v>9</v>
      </c>
      <c r="C33" s="241">
        <f>[4]NSA_01!$F$33</f>
        <v>1557</v>
      </c>
      <c r="D33" s="35">
        <f>'[2]2024_T2'!$F$12</f>
        <v>1692</v>
      </c>
      <c r="E33" s="35">
        <f>'[2]2024_T3'!$F$12</f>
        <v>1752</v>
      </c>
      <c r="F33" s="35">
        <f>'[2]2024_T4'!$F$12</f>
        <v>1493</v>
      </c>
      <c r="G33" s="33">
        <f>SUM(C33:F33)</f>
        <v>6494</v>
      </c>
      <c r="I33" s="242">
        <f>'[2]2024_T1'!$F$12</f>
        <v>-12892</v>
      </c>
      <c r="J33" s="7"/>
      <c r="K33" s="135"/>
      <c r="L33" s="140"/>
      <c r="M33" s="115" t="s">
        <v>9</v>
      </c>
      <c r="N33" s="244">
        <f>O33+P33</f>
        <v>1559</v>
      </c>
      <c r="O33" s="126">
        <f>'[5]33331'!$F$100</f>
        <v>507</v>
      </c>
      <c r="P33" s="127">
        <f>'[5]33331'!$H$100</f>
        <v>1052</v>
      </c>
      <c r="Q33" s="106"/>
      <c r="R33" s="125">
        <f>S33+T33</f>
        <v>1504</v>
      </c>
      <c r="S33" s="126">
        <f>'[3]33331'!$F$100</f>
        <v>590</v>
      </c>
      <c r="T33" s="127">
        <f>'[3]33331'!$H$100</f>
        <v>914</v>
      </c>
      <c r="U33" s="142"/>
      <c r="V33" s="139"/>
    </row>
    <row r="34" spans="2:22" ht="16.5" customHeight="1" thickTop="1" thickBot="1" x14ac:dyDescent="0.4">
      <c r="C34" s="7"/>
      <c r="D34" s="7"/>
      <c r="E34" s="7"/>
      <c r="F34" s="7"/>
      <c r="G34" s="7"/>
      <c r="H34" s="7"/>
      <c r="I34" s="233" t="s">
        <v>118</v>
      </c>
      <c r="J34" s="7"/>
      <c r="K34" s="135"/>
      <c r="L34" s="152"/>
      <c r="M34" s="153"/>
      <c r="N34" s="153"/>
      <c r="O34" s="153"/>
      <c r="P34" s="153"/>
      <c r="Q34" s="153"/>
      <c r="R34" s="153"/>
      <c r="S34" s="153"/>
      <c r="T34" s="153"/>
      <c r="U34" s="154"/>
      <c r="V34" s="139"/>
    </row>
    <row r="35" spans="2:22" ht="15" thickTop="1" x14ac:dyDescent="0.35">
      <c r="K35" s="14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1"/>
    </row>
    <row r="37" spans="2:22" x14ac:dyDescent="0.35">
      <c r="C37" t="s">
        <v>119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C93F-9180-4E59-A2D2-0533D8CD2B42}">
  <dimension ref="A2:J34"/>
  <sheetViews>
    <sheetView zoomScale="90" zoomScaleNormal="90" workbookViewId="0">
      <pane ySplit="3" topLeftCell="A11" activePane="bottomLeft" state="frozen"/>
      <selection pane="bottomLeft" activeCell="M24" sqref="M24"/>
    </sheetView>
  </sheetViews>
  <sheetFormatPr baseColWidth="10" defaultRowHeight="14.5" x14ac:dyDescent="0.35"/>
  <cols>
    <col min="1" max="1" width="3.54296875" customWidth="1"/>
    <col min="2" max="2" width="40" customWidth="1"/>
    <col min="9" max="9" width="3.1796875" customWidth="1"/>
  </cols>
  <sheetData>
    <row r="2" spans="1:10" ht="21" x14ac:dyDescent="0.35">
      <c r="A2" s="1"/>
      <c r="B2" s="2" t="s">
        <v>0</v>
      </c>
      <c r="C2" s="3"/>
      <c r="D2" s="4"/>
      <c r="E2" s="4"/>
      <c r="F2" s="1"/>
      <c r="G2" s="1"/>
      <c r="H2" s="1"/>
    </row>
    <row r="3" spans="1:10" ht="21" x14ac:dyDescent="0.35">
      <c r="A3" s="1"/>
      <c r="B3" s="5" t="s">
        <v>19</v>
      </c>
      <c r="C3" s="6" t="s">
        <v>20</v>
      </c>
      <c r="D3" s="4"/>
      <c r="E3" s="4"/>
      <c r="F3" s="4"/>
      <c r="G3" s="4"/>
      <c r="H3" s="4"/>
      <c r="I3" s="4"/>
    </row>
    <row r="4" spans="1:10" ht="42.75" customHeight="1" x14ac:dyDescent="0.35"/>
    <row r="5" spans="1:10" x14ac:dyDescent="0.35">
      <c r="A5" s="1"/>
      <c r="B5" s="4" t="s">
        <v>21</v>
      </c>
      <c r="C5" s="8"/>
      <c r="D5" s="8"/>
      <c r="E5" s="8"/>
      <c r="F5" s="8"/>
      <c r="G5" s="8"/>
      <c r="H5" s="8"/>
      <c r="I5" s="7"/>
    </row>
    <row r="6" spans="1:10" ht="15" thickBot="1" x14ac:dyDescent="0.4">
      <c r="C6" s="7"/>
      <c r="D6" s="7"/>
      <c r="E6" s="7"/>
      <c r="F6" s="7"/>
      <c r="G6" s="7"/>
      <c r="H6" s="7"/>
      <c r="I6" s="7"/>
    </row>
    <row r="7" spans="1:10" ht="37" thickTop="1" thickBot="1" x14ac:dyDescent="0.4">
      <c r="B7" s="9"/>
      <c r="C7" s="24" t="s">
        <v>104</v>
      </c>
      <c r="D7" s="24" t="s">
        <v>105</v>
      </c>
      <c r="E7" s="24" t="s">
        <v>106</v>
      </c>
      <c r="F7" s="10" t="s">
        <v>107</v>
      </c>
      <c r="G7" s="10" t="s">
        <v>108</v>
      </c>
      <c r="H7" s="119" t="s">
        <v>109</v>
      </c>
      <c r="I7" s="7"/>
    </row>
    <row r="8" spans="1:10" ht="15.5" thickTop="1" thickBot="1" x14ac:dyDescent="0.4">
      <c r="B8" s="13" t="s">
        <v>22</v>
      </c>
      <c r="C8" s="40">
        <f>'[2]2024_T1'!$C$25</f>
        <v>3503</v>
      </c>
      <c r="D8" s="40">
        <f>'[2]2024_T2'!$C$25</f>
        <v>2517</v>
      </c>
      <c r="E8" s="40">
        <f>'[2]2024_T3'!$C$25</f>
        <v>2255</v>
      </c>
      <c r="F8" s="40">
        <f>'[2]2024_T4'!$C$25</f>
        <v>2950</v>
      </c>
      <c r="G8" s="41">
        <f>SUM(C8:F8)</f>
        <v>11225</v>
      </c>
      <c r="H8" s="16">
        <f>($G$8/[4]NSA_02!$G$8-1)*100</f>
        <v>-11.558462023321781</v>
      </c>
      <c r="I8" s="7"/>
    </row>
    <row r="9" spans="1:10" ht="15.5" thickTop="1" thickBot="1" x14ac:dyDescent="0.4">
      <c r="B9" s="13" t="s">
        <v>23</v>
      </c>
      <c r="C9" s="40">
        <f>'[2]2024_T1'!$C$26</f>
        <v>0</v>
      </c>
      <c r="D9" s="40">
        <f>'[2]2024_T2'!$C$26</f>
        <v>0</v>
      </c>
      <c r="E9" s="40">
        <f>'[2]2024_T3'!$C$26</f>
        <v>0</v>
      </c>
      <c r="F9" s="40">
        <f>'[2]2024_T4'!$C$26</f>
        <v>0</v>
      </c>
      <c r="G9" s="41">
        <f>SUM(C9:F9)</f>
        <v>0</v>
      </c>
      <c r="H9" s="16" t="str">
        <f>IF([4]NSA_02!$G$9&gt;5,($G$9/[4]NSA_02!$G$9-1)*100,"ns")</f>
        <v>ns</v>
      </c>
    </row>
    <row r="10" spans="1:10" ht="15.5" thickTop="1" thickBot="1" x14ac:dyDescent="0.4">
      <c r="B10" s="13" t="s">
        <v>24</v>
      </c>
      <c r="C10" s="40">
        <f>'[2]2024_T1'!$C$27</f>
        <v>0</v>
      </c>
      <c r="D10" s="40">
        <f>'[2]2024_T2'!$C$27</f>
        <v>0</v>
      </c>
      <c r="E10" s="40">
        <f>'[2]2024_T3'!$C$27</f>
        <v>0</v>
      </c>
      <c r="F10" s="40">
        <f>'[2]2024_T4'!$C$27</f>
        <v>0</v>
      </c>
      <c r="G10" s="41">
        <f>SUM(C10:F10)</f>
        <v>0</v>
      </c>
      <c r="H10" s="16" t="str">
        <f>IF([4]NSA_02!$G$10&gt;5,($G$10/[4]NSA_02!$G$10-1)*100,"ns")</f>
        <v>ns</v>
      </c>
      <c r="I10" s="7"/>
    </row>
    <row r="11" spans="1:10" ht="15.5" thickTop="1" thickBot="1" x14ac:dyDescent="0.4">
      <c r="B11" s="13" t="s">
        <v>25</v>
      </c>
      <c r="C11" s="40">
        <f>'[2]2024_T1'!$C$28</f>
        <v>4</v>
      </c>
      <c r="D11" s="40">
        <f>'[2]2024_T2'!$C$28</f>
        <v>7</v>
      </c>
      <c r="E11" s="40">
        <f>'[2]2024_T3'!$C$28</f>
        <v>5</v>
      </c>
      <c r="F11" s="40">
        <f>'[2]2024_T4'!$C$28</f>
        <v>5</v>
      </c>
      <c r="G11" s="41">
        <f>SUM(C11:F11)</f>
        <v>21</v>
      </c>
      <c r="H11" s="16">
        <f>($G$11/[4]NSA_02!$G$11-1)*100</f>
        <v>5.0000000000000044</v>
      </c>
    </row>
    <row r="12" spans="1:10" ht="36" customHeight="1" thickTop="1" x14ac:dyDescent="0.35">
      <c r="I12" s="7"/>
    </row>
    <row r="13" spans="1:10" ht="15" thickBot="1" x14ac:dyDescent="0.4">
      <c r="B13" s="4" t="s">
        <v>26</v>
      </c>
      <c r="C13" s="8"/>
      <c r="D13" s="8"/>
      <c r="E13" s="8"/>
      <c r="F13" s="8"/>
      <c r="G13" s="23"/>
      <c r="H13" s="23"/>
      <c r="I13" s="7"/>
    </row>
    <row r="14" spans="1:10" ht="15.5" thickTop="1" thickBot="1" x14ac:dyDescent="0.4">
      <c r="C14" s="7"/>
      <c r="D14" s="7"/>
      <c r="E14" s="7"/>
      <c r="F14" s="7"/>
      <c r="G14" s="7"/>
      <c r="H14" s="7"/>
      <c r="I14" s="7"/>
      <c r="J14" s="233" t="s">
        <v>118</v>
      </c>
    </row>
    <row r="15" spans="1:10" ht="37" thickTop="1" thickBot="1" x14ac:dyDescent="0.4">
      <c r="B15" s="9"/>
      <c r="C15" s="24" t="s">
        <v>104</v>
      </c>
      <c r="D15" s="24" t="s">
        <v>105</v>
      </c>
      <c r="E15" s="24" t="s">
        <v>106</v>
      </c>
      <c r="F15" s="24" t="s">
        <v>107</v>
      </c>
      <c r="G15" s="10" t="s">
        <v>108</v>
      </c>
      <c r="H15" s="119" t="s">
        <v>109</v>
      </c>
      <c r="J15" s="24" t="s">
        <v>120</v>
      </c>
    </row>
    <row r="16" spans="1:10" ht="15.5" thickTop="1" thickBot="1" x14ac:dyDescent="0.4">
      <c r="B16" s="48" t="s">
        <v>22</v>
      </c>
      <c r="C16" s="235">
        <f>'[2]2024_T1'!$D$25+J16</f>
        <v>8691</v>
      </c>
      <c r="D16" s="26">
        <f>'[2]2024_T2'!$D$25</f>
        <v>8957</v>
      </c>
      <c r="E16" s="26">
        <f>'[2]2024_T3'!$D$25</f>
        <v>7885</v>
      </c>
      <c r="F16" s="26">
        <f>'[2]2024_T4'!$D$25</f>
        <v>7118</v>
      </c>
      <c r="G16" s="27">
        <f>SUM(C16:F16)</f>
        <v>32651</v>
      </c>
      <c r="H16" s="221">
        <f>($G$16/[4]NSA_02!$G$16-1)*100</f>
        <v>-8.2888601763945857</v>
      </c>
      <c r="I16" s="7"/>
      <c r="J16" s="234">
        <f>D28-J28</f>
        <v>6809</v>
      </c>
    </row>
    <row r="17" spans="1:10" ht="15.5" thickTop="1" thickBot="1" x14ac:dyDescent="0.4">
      <c r="A17" s="1"/>
      <c r="B17" s="49" t="s">
        <v>15</v>
      </c>
      <c r="C17" s="236">
        <f>'[2]2024_T1'!$E$25+J16</f>
        <v>8672</v>
      </c>
      <c r="D17" s="97">
        <f>'[2]2024_T2'!$E$25</f>
        <v>8941</v>
      </c>
      <c r="E17" s="97">
        <f>'[2]2024_T3'!$E$25</f>
        <v>7869</v>
      </c>
      <c r="F17" s="97">
        <f>'[2]2024_T4'!$E$25</f>
        <v>7099</v>
      </c>
      <c r="G17" s="96">
        <f t="shared" ref="G17:G23" si="0">SUM(C17:F17)</f>
        <v>32581</v>
      </c>
      <c r="H17" s="222">
        <f>($G$17/[4]NSA_02!$G$17-1)*100</f>
        <v>-8.2664639468423609</v>
      </c>
      <c r="I17" s="7"/>
    </row>
    <row r="18" spans="1:10" ht="15.5" thickTop="1" thickBot="1" x14ac:dyDescent="0.4">
      <c r="B18" s="13" t="s">
        <v>23</v>
      </c>
      <c r="C18" s="237">
        <f>'[2]2024_T1'!$D$26+J18</f>
        <v>19</v>
      </c>
      <c r="D18" s="30">
        <f>'[2]2024_T2'!$D$26</f>
        <v>12</v>
      </c>
      <c r="E18" s="30">
        <f>'[2]2024_T3'!$D$26</f>
        <v>11</v>
      </c>
      <c r="F18" s="30">
        <f>'[2]2024_T4'!$D$26</f>
        <v>16</v>
      </c>
      <c r="G18" s="27">
        <f t="shared" si="0"/>
        <v>58</v>
      </c>
      <c r="H18" s="223">
        <f>($G$18/[4]NSA_02!$G$18-1)*100</f>
        <v>15.999999999999993</v>
      </c>
      <c r="I18" s="7"/>
      <c r="J18" s="234">
        <f>D29-J29</f>
        <v>17</v>
      </c>
    </row>
    <row r="19" spans="1:10" ht="15.5" thickTop="1" thickBot="1" x14ac:dyDescent="0.4">
      <c r="B19" s="49" t="s">
        <v>15</v>
      </c>
      <c r="C19" s="236">
        <f>'[2]2024_T1'!$E$26+J18</f>
        <v>19</v>
      </c>
      <c r="D19" s="97">
        <f>'[2]2024_T2'!$E$26</f>
        <v>12</v>
      </c>
      <c r="E19" s="97">
        <f>'[2]2024_T3'!$E$26</f>
        <v>11</v>
      </c>
      <c r="F19" s="97">
        <f>'[2]2024_T4'!$E$26</f>
        <v>16</v>
      </c>
      <c r="G19" s="96">
        <f t="shared" si="0"/>
        <v>58</v>
      </c>
      <c r="H19" s="222">
        <f>($G$19/[4]NSA_02!$G$19-1)*100</f>
        <v>15.999999999999993</v>
      </c>
      <c r="I19" s="7"/>
    </row>
    <row r="20" spans="1:10" ht="15.5" thickTop="1" thickBot="1" x14ac:dyDescent="0.4">
      <c r="B20" s="13" t="s">
        <v>24</v>
      </c>
      <c r="C20" s="237">
        <f>'[2]2024_T1'!$D$27+J20</f>
        <v>292</v>
      </c>
      <c r="D20" s="30">
        <f>'[2]2024_T2'!$D$27</f>
        <v>287</v>
      </c>
      <c r="E20" s="30">
        <f>'[2]2024_T3'!$D$27</f>
        <v>238</v>
      </c>
      <c r="F20" s="30">
        <f>'[2]2024_T4'!$D$27</f>
        <v>239</v>
      </c>
      <c r="G20" s="27">
        <f t="shared" si="0"/>
        <v>1056</v>
      </c>
      <c r="H20" s="223">
        <f>($G$20/[4]NSA_02!$G$20-1)*100</f>
        <v>-20.601503759398497</v>
      </c>
      <c r="I20" s="7"/>
      <c r="J20" s="234">
        <f>D30-J30</f>
        <v>135</v>
      </c>
    </row>
    <row r="21" spans="1:10" ht="15.5" thickTop="1" thickBot="1" x14ac:dyDescent="0.4">
      <c r="B21" s="49" t="s">
        <v>15</v>
      </c>
      <c r="C21" s="236">
        <f>'[2]2024_T1'!$E$27+J20</f>
        <v>289</v>
      </c>
      <c r="D21" s="97">
        <f>'[2]2024_T2'!$E$27</f>
        <v>286</v>
      </c>
      <c r="E21" s="97">
        <f>'[2]2024_T3'!$E$27</f>
        <v>237</v>
      </c>
      <c r="F21" s="97">
        <f>'[2]2024_T4'!$E$27</f>
        <v>239</v>
      </c>
      <c r="G21" s="96">
        <f t="shared" si="0"/>
        <v>1051</v>
      </c>
      <c r="H21" s="222">
        <f>($G$21/[4]NSA_02!$G$21-1)*100</f>
        <v>-20.798794272795785</v>
      </c>
      <c r="I21" s="7"/>
    </row>
    <row r="22" spans="1:10" ht="15.5" thickTop="1" thickBot="1" x14ac:dyDescent="0.4">
      <c r="B22" s="13" t="s">
        <v>25</v>
      </c>
      <c r="C22" s="237">
        <f>'[2]2024_T1'!$D$28+J22</f>
        <v>-21</v>
      </c>
      <c r="D22" s="30">
        <f>'[2]2024_T2'!$D$28</f>
        <v>88</v>
      </c>
      <c r="E22" s="30">
        <f>'[2]2024_T3'!$D$28</f>
        <v>63</v>
      </c>
      <c r="F22" s="30">
        <f>'[2]2024_T4'!$D$28</f>
        <v>66</v>
      </c>
      <c r="G22" s="27">
        <f t="shared" si="0"/>
        <v>196</v>
      </c>
      <c r="H22" s="223">
        <f>($G$22/[4]NSA_02!$G$22-1)*100</f>
        <v>-32.179930795847753</v>
      </c>
      <c r="I22" s="7"/>
      <c r="J22" s="234">
        <f>D31-J31</f>
        <v>-70</v>
      </c>
    </row>
    <row r="23" spans="1:10" ht="15.5" thickTop="1" thickBot="1" x14ac:dyDescent="0.4">
      <c r="B23" s="49" t="s">
        <v>15</v>
      </c>
      <c r="C23" s="247">
        <f>'[2]2024_T1'!$E$28+J22</f>
        <v>-21</v>
      </c>
      <c r="D23" s="99">
        <f>'[2]2024_T2'!$E$28</f>
        <v>88</v>
      </c>
      <c r="E23" s="99">
        <f>'[2]2024_T3'!$E$28</f>
        <v>63</v>
      </c>
      <c r="F23" s="99">
        <f>'[2]2024_T4'!$E$28</f>
        <v>66</v>
      </c>
      <c r="G23" s="96">
        <f t="shared" si="0"/>
        <v>196</v>
      </c>
      <c r="H23" s="222">
        <f>($G$23/[4]NSA_02!$G$23-1)*100</f>
        <v>-31.944444444444443</v>
      </c>
      <c r="I23" s="7"/>
    </row>
    <row r="24" spans="1:10" ht="36" customHeight="1" thickTop="1" x14ac:dyDescent="0.35">
      <c r="I24" s="7"/>
    </row>
    <row r="25" spans="1:10" x14ac:dyDescent="0.35">
      <c r="A25" s="1"/>
      <c r="B25" s="4" t="s">
        <v>27</v>
      </c>
      <c r="C25" s="8"/>
      <c r="D25" s="8"/>
      <c r="E25" s="8"/>
      <c r="F25" s="8"/>
      <c r="G25" s="8"/>
      <c r="H25" s="8"/>
      <c r="I25" s="7"/>
    </row>
    <row r="26" spans="1:10" ht="15" thickBot="1" x14ac:dyDescent="0.4">
      <c r="C26" s="7"/>
      <c r="D26" s="7"/>
      <c r="E26" s="7"/>
      <c r="F26" s="7"/>
      <c r="G26" s="7"/>
      <c r="H26" s="7"/>
      <c r="I26" s="7"/>
    </row>
    <row r="27" spans="1:10" ht="25" thickTop="1" thickBot="1" x14ac:dyDescent="0.4">
      <c r="B27" s="9"/>
      <c r="C27" s="24" t="s">
        <v>104</v>
      </c>
      <c r="D27" s="24" t="s">
        <v>105</v>
      </c>
      <c r="E27" s="24" t="s">
        <v>106</v>
      </c>
      <c r="F27" s="24" t="s">
        <v>107</v>
      </c>
      <c r="G27" s="10" t="s">
        <v>108</v>
      </c>
      <c r="H27" s="7"/>
      <c r="I27" s="7"/>
      <c r="J27" s="24" t="s">
        <v>123</v>
      </c>
    </row>
    <row r="28" spans="1:10" ht="15.5" thickTop="1" thickBot="1" x14ac:dyDescent="0.4">
      <c r="B28" s="13" t="s">
        <v>22</v>
      </c>
      <c r="C28" s="239">
        <f>[4]NSA_02!$F$28</f>
        <v>343</v>
      </c>
      <c r="D28" s="32">
        <f>'[2]2024_T2'!$F$25</f>
        <v>336</v>
      </c>
      <c r="E28" s="32">
        <f>'[2]2024_T3'!$F$25</f>
        <v>485</v>
      </c>
      <c r="F28" s="32">
        <f>'[2]2024_T4'!$F$25</f>
        <v>334</v>
      </c>
      <c r="G28" s="33">
        <f>SUM(C28:F28)</f>
        <v>1498</v>
      </c>
      <c r="H28" s="7"/>
      <c r="I28" s="7"/>
      <c r="J28" s="245">
        <f>'[2]2024_T1'!$F$25</f>
        <v>-6473</v>
      </c>
    </row>
    <row r="29" spans="1:10" ht="15.5" thickTop="1" thickBot="1" x14ac:dyDescent="0.4">
      <c r="B29" s="13" t="s">
        <v>23</v>
      </c>
      <c r="C29" s="240">
        <f>[4]NSA_02!$F$29</f>
        <v>3</v>
      </c>
      <c r="D29" s="34">
        <f>'[2]2024_T2'!$F$26</f>
        <v>3</v>
      </c>
      <c r="E29" s="34">
        <f>'[2]2024_T3'!$F$26</f>
        <v>1</v>
      </c>
      <c r="F29" s="34">
        <f>'[2]2024_T4'!$F$26</f>
        <v>2</v>
      </c>
      <c r="G29" s="33">
        <f>SUM(C29:F29)</f>
        <v>9</v>
      </c>
      <c r="H29" s="7"/>
      <c r="I29" s="7"/>
      <c r="J29" s="245">
        <f>'[2]2024_T1'!$F$26</f>
        <v>-14</v>
      </c>
    </row>
    <row r="30" spans="1:10" ht="15.5" thickTop="1" thickBot="1" x14ac:dyDescent="0.4">
      <c r="B30" s="13" t="s">
        <v>24</v>
      </c>
      <c r="C30" s="241">
        <f>[4]NSA_02!$F$30</f>
        <v>60</v>
      </c>
      <c r="D30" s="35">
        <f>'[2]2024_T2'!$F$27</f>
        <v>42</v>
      </c>
      <c r="E30" s="35">
        <f>'[2]2024_T3'!$F$27</f>
        <v>52</v>
      </c>
      <c r="F30" s="35">
        <f>'[2]2024_T4'!$F$27</f>
        <v>26</v>
      </c>
      <c r="G30" s="33">
        <f>SUM(C30:F30)</f>
        <v>180</v>
      </c>
      <c r="H30" s="7"/>
      <c r="I30" s="7"/>
      <c r="J30" s="245">
        <f>'[2]2024_T1'!$F$27</f>
        <v>-93</v>
      </c>
    </row>
    <row r="31" spans="1:10" ht="15.5" thickTop="1" thickBot="1" x14ac:dyDescent="0.4">
      <c r="B31" s="13" t="s">
        <v>25</v>
      </c>
      <c r="C31" s="246">
        <f>[4]NSA_02!$F$31</f>
        <v>95</v>
      </c>
      <c r="D31" s="50">
        <f>'[2]2024_T2'!$F$28</f>
        <v>17</v>
      </c>
      <c r="E31" s="50">
        <f>'[2]2024_T3'!$F$28</f>
        <v>70</v>
      </c>
      <c r="F31" s="50">
        <f>'[2]2024_T4'!$F$28</f>
        <v>24</v>
      </c>
      <c r="G31" s="33">
        <f>SUM(C31:F31)</f>
        <v>206</v>
      </c>
      <c r="H31" s="7"/>
      <c r="I31" s="7"/>
      <c r="J31" s="245">
        <f>'[2]2024_T1'!$F$28</f>
        <v>87</v>
      </c>
    </row>
    <row r="32" spans="1:10" ht="28.15" customHeight="1" thickTop="1" x14ac:dyDescent="0.35">
      <c r="C32" s="7"/>
      <c r="D32" s="7"/>
      <c r="E32" s="7"/>
      <c r="F32" s="7"/>
      <c r="G32" s="7"/>
      <c r="H32" s="7"/>
      <c r="I32" s="7"/>
    </row>
    <row r="34" ht="24" customHeight="1" x14ac:dyDescent="0.35"/>
  </sheetData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13F4-26BD-4CCC-AECC-6F8678E4A36A}">
  <dimension ref="A2:T32"/>
  <sheetViews>
    <sheetView zoomScale="90" zoomScaleNormal="90" workbookViewId="0">
      <pane ySplit="3" topLeftCell="A5" activePane="bottomLeft" state="frozen"/>
      <selection pane="bottomLeft" activeCell="H8" sqref="H8"/>
    </sheetView>
  </sheetViews>
  <sheetFormatPr baseColWidth="10" defaultRowHeight="14.5" x14ac:dyDescent="0.35"/>
  <cols>
    <col min="1" max="1" width="3" customWidth="1"/>
    <col min="2" max="2" width="32.26953125" customWidth="1"/>
    <col min="9" max="9" width="2.7265625" customWidth="1"/>
    <col min="10" max="10" width="14.81640625" customWidth="1"/>
    <col min="11" max="11" width="34.453125" customWidth="1"/>
    <col min="12" max="13" width="16" customWidth="1"/>
    <col min="14" max="14" width="14.453125" customWidth="1"/>
    <col min="16" max="16" width="14.81640625" customWidth="1"/>
    <col min="17" max="17" width="34.453125" customWidth="1"/>
    <col min="18" max="18" width="13.26953125" customWidth="1"/>
    <col min="19" max="19" width="14.7265625" customWidth="1"/>
    <col min="21" max="21" width="14.54296875" customWidth="1"/>
    <col min="22" max="22" width="13.1796875" customWidth="1"/>
  </cols>
  <sheetData>
    <row r="2" spans="1:20" ht="21" x14ac:dyDescent="0.35">
      <c r="B2" s="2" t="s">
        <v>0</v>
      </c>
      <c r="C2" s="3"/>
      <c r="D2" s="4"/>
      <c r="E2" s="4"/>
      <c r="F2" s="1"/>
      <c r="G2" s="1"/>
      <c r="H2" s="1"/>
    </row>
    <row r="3" spans="1:20" ht="21" x14ac:dyDescent="0.35">
      <c r="B3" s="5" t="s">
        <v>28</v>
      </c>
      <c r="C3" s="6" t="s">
        <v>29</v>
      </c>
      <c r="D3" s="4"/>
      <c r="E3" s="4"/>
      <c r="F3" s="4"/>
      <c r="G3" s="4"/>
      <c r="H3" s="4"/>
      <c r="I3" s="4"/>
      <c r="J3" s="4"/>
    </row>
    <row r="4" spans="1:20" ht="42.75" customHeight="1" x14ac:dyDescent="0.35"/>
    <row r="5" spans="1:20" x14ac:dyDescent="0.35">
      <c r="A5" s="1"/>
      <c r="B5" s="4" t="s">
        <v>3</v>
      </c>
      <c r="C5" s="8"/>
      <c r="D5" s="8"/>
      <c r="E5" s="8"/>
      <c r="F5" s="8"/>
      <c r="G5" s="8"/>
      <c r="H5" s="8"/>
      <c r="I5" s="7"/>
      <c r="K5" s="111" t="s">
        <v>113</v>
      </c>
      <c r="L5" s="109"/>
      <c r="M5" s="109"/>
      <c r="N5" s="109"/>
      <c r="O5" s="109"/>
      <c r="P5" s="109"/>
      <c r="R5" s="1"/>
      <c r="S5" s="1"/>
      <c r="T5" s="1"/>
    </row>
    <row r="6" spans="1:20" ht="15" thickBot="1" x14ac:dyDescent="0.4">
      <c r="C6" s="7"/>
      <c r="D6" s="7"/>
      <c r="E6" s="7"/>
      <c r="F6" s="7"/>
      <c r="G6" s="7"/>
      <c r="H6" s="7"/>
      <c r="I6" s="7"/>
      <c r="L6" s="7"/>
      <c r="M6" s="7"/>
      <c r="N6" s="7"/>
      <c r="O6" s="7"/>
      <c r="P6" s="7"/>
      <c r="R6" s="1"/>
      <c r="S6" s="1"/>
      <c r="T6" s="1"/>
    </row>
    <row r="7" spans="1:20" ht="37" thickTop="1" thickBot="1" x14ac:dyDescent="0.4">
      <c r="B7" s="9"/>
      <c r="C7" s="24" t="s">
        <v>104</v>
      </c>
      <c r="D7" s="24" t="s">
        <v>105</v>
      </c>
      <c r="E7" s="24" t="s">
        <v>106</v>
      </c>
      <c r="F7" s="24" t="s">
        <v>107</v>
      </c>
      <c r="G7" s="10" t="s">
        <v>108</v>
      </c>
      <c r="H7" s="119" t="s">
        <v>109</v>
      </c>
      <c r="I7" s="7"/>
      <c r="K7" s="9"/>
      <c r="L7" s="144" t="s">
        <v>83</v>
      </c>
      <c r="M7" s="208" t="s">
        <v>79</v>
      </c>
      <c r="N7" s="143" t="s">
        <v>81</v>
      </c>
      <c r="R7" s="1"/>
      <c r="S7" s="1"/>
      <c r="T7" s="1"/>
    </row>
    <row r="8" spans="1:20" ht="15.5" thickTop="1" thickBot="1" x14ac:dyDescent="0.4">
      <c r="B8" s="13" t="s">
        <v>30</v>
      </c>
      <c r="C8" s="51">
        <f>'[2]2024_T1'!$C$57</f>
        <v>9041</v>
      </c>
      <c r="D8" s="51">
        <f>'[2]2024_T2'!$C$57</f>
        <v>5963</v>
      </c>
      <c r="E8" s="51">
        <f>'[2]2024_T3'!$C$57</f>
        <v>5603</v>
      </c>
      <c r="F8" s="51">
        <f>'[2]2024_T4'!$C$57</f>
        <v>7532</v>
      </c>
      <c r="G8" s="52">
        <f t="shared" ref="G8:G10" si="0">SUM(C8:F8)</f>
        <v>28139</v>
      </c>
      <c r="H8" s="16">
        <f>($G$8/[4]NSA_04!$G$8-1)*100</f>
        <v>-8.4583102898597833</v>
      </c>
      <c r="I8" s="230"/>
      <c r="K8" s="13" t="s">
        <v>30</v>
      </c>
      <c r="L8" s="147">
        <f>[6]SAS_NSA_2023_4T!$A$21</f>
        <v>809456</v>
      </c>
      <c r="M8" s="147">
        <f>'[5]33331'!$I$89+'[5]33331'!$I$93+'[5]33331'!$I$95</f>
        <v>809456</v>
      </c>
      <c r="N8" s="146">
        <f>'[2]2024_T1'!$B$57</f>
        <v>809455</v>
      </c>
      <c r="R8" s="1"/>
      <c r="S8" s="1"/>
      <c r="T8" s="1"/>
    </row>
    <row r="9" spans="1:20" ht="15.5" thickTop="1" thickBot="1" x14ac:dyDescent="0.4">
      <c r="B9" s="53" t="s">
        <v>31</v>
      </c>
      <c r="C9" s="54">
        <f>'[2]2024_T1'!$C$58</f>
        <v>1414</v>
      </c>
      <c r="D9" s="54">
        <f>'[2]2024_T2'!$C$58</f>
        <v>1221</v>
      </c>
      <c r="E9" s="54">
        <f>'[2]2024_T3'!$C$58</f>
        <v>1223</v>
      </c>
      <c r="F9" s="54">
        <f>'[2]2024_T4'!$C$58</f>
        <v>1491</v>
      </c>
      <c r="G9" s="52">
        <f t="shared" si="0"/>
        <v>5349</v>
      </c>
      <c r="H9" s="16">
        <f>($G$9/[4]NSA_04!$G$9-1)*100</f>
        <v>-17.542777863419147</v>
      </c>
      <c r="I9" s="231"/>
      <c r="K9" s="53" t="s">
        <v>31</v>
      </c>
      <c r="L9" s="147">
        <f>[6]SAS_NSA_2023_4T!$B$21</f>
        <v>89225</v>
      </c>
      <c r="M9" s="147">
        <f>'[5]33331'!$I$96</f>
        <v>89225</v>
      </c>
      <c r="N9" s="146">
        <f>'[2]2024_T1'!$B$58</f>
        <v>89224</v>
      </c>
      <c r="R9" s="1"/>
      <c r="S9" s="1"/>
      <c r="T9" s="1"/>
    </row>
    <row r="10" spans="1:20" ht="15.5" thickTop="1" thickBot="1" x14ac:dyDescent="0.4">
      <c r="B10" s="53" t="s">
        <v>32</v>
      </c>
      <c r="C10" s="55">
        <f>'[2]2024_T1'!$C$59</f>
        <v>21</v>
      </c>
      <c r="D10" s="55">
        <f>'[2]2024_T2'!$C$59</f>
        <v>6</v>
      </c>
      <c r="E10" s="55">
        <f>'[2]2024_T3'!$C$59</f>
        <v>19</v>
      </c>
      <c r="F10" s="55">
        <f>'[2]2024_T4'!$C$59</f>
        <v>16</v>
      </c>
      <c r="G10" s="52">
        <f t="shared" si="0"/>
        <v>62</v>
      </c>
      <c r="H10" s="16">
        <f>($G$10/[4]NSA_04!$G$10-1)*100</f>
        <v>0</v>
      </c>
      <c r="I10" s="230"/>
      <c r="K10" s="53" t="s">
        <v>32</v>
      </c>
      <c r="L10" s="147">
        <f>[6]SAS_NSA_2023_4T!$C$21</f>
        <v>236222</v>
      </c>
      <c r="M10" s="147">
        <f>'[5]33331'!$I$97</f>
        <v>236222</v>
      </c>
      <c r="N10" s="146">
        <f>'[2]2024_T1'!$B$59</f>
        <v>236222</v>
      </c>
      <c r="R10" s="1"/>
      <c r="S10" s="1"/>
      <c r="T10" s="1"/>
    </row>
    <row r="11" spans="1:20" ht="15.5" thickTop="1" thickBot="1" x14ac:dyDescent="0.4">
      <c r="B11" s="53" t="s">
        <v>99</v>
      </c>
      <c r="C11" s="55">
        <f>'[2]2024_T1'!$C$60</f>
        <v>6</v>
      </c>
      <c r="D11" s="55">
        <f>'[2]2024_T2'!$C$60</f>
        <v>2</v>
      </c>
      <c r="E11" s="55">
        <f>'[2]2024_T3'!$C$60</f>
        <v>2</v>
      </c>
      <c r="F11" s="55">
        <f>'[2]2024_T4'!$C$60</f>
        <v>2</v>
      </c>
      <c r="G11" s="52">
        <f>SUM(C11:F11)</f>
        <v>12</v>
      </c>
      <c r="H11" s="16">
        <f>($G$11/[4]NSA_04!$G$11-1)*100</f>
        <v>100</v>
      </c>
      <c r="I11" s="230"/>
      <c r="K11" s="226"/>
      <c r="L11" s="210"/>
      <c r="M11" s="210"/>
      <c r="N11" s="211"/>
      <c r="R11" s="1"/>
      <c r="S11" s="1"/>
      <c r="T11" s="1"/>
    </row>
    <row r="12" spans="1:20" ht="36" customHeight="1" thickTop="1" thickBot="1" x14ac:dyDescent="0.4">
      <c r="C12" s="7"/>
      <c r="D12" s="7"/>
      <c r="E12" s="7"/>
      <c r="F12" s="7"/>
      <c r="G12" s="7"/>
      <c r="H12" s="7"/>
      <c r="I12" s="7"/>
      <c r="K12" s="209" t="s">
        <v>99</v>
      </c>
      <c r="L12" s="210">
        <f>[6]SAS_NSA_2023_4T!$D$21</f>
        <v>239</v>
      </c>
      <c r="M12" s="210">
        <f>'[5]33331'!$I$99</f>
        <v>238</v>
      </c>
      <c r="N12" s="211">
        <f>'[2]2024_T1'!$B$60</f>
        <v>239</v>
      </c>
      <c r="R12" s="1"/>
      <c r="S12" s="1"/>
      <c r="T12" s="1"/>
    </row>
    <row r="13" spans="1:20" ht="15.5" thickTop="1" thickBot="1" x14ac:dyDescent="0.4">
      <c r="B13" s="4" t="s">
        <v>14</v>
      </c>
      <c r="C13" s="8"/>
      <c r="D13" s="8"/>
      <c r="E13" s="8"/>
      <c r="F13" s="23"/>
      <c r="G13" s="23"/>
      <c r="H13" s="23"/>
      <c r="I13" s="7"/>
      <c r="L13" s="210">
        <f>SUM(L8:L12)</f>
        <v>1135142</v>
      </c>
      <c r="M13" s="210">
        <f>SUM(M8:M12)</f>
        <v>1135141</v>
      </c>
      <c r="N13" s="212">
        <f>SUM(N8:N12)</f>
        <v>1135140</v>
      </c>
      <c r="R13" s="1"/>
      <c r="S13" s="1"/>
      <c r="T13" s="1"/>
    </row>
    <row r="14" spans="1:20" ht="15.5" thickTop="1" thickBot="1" x14ac:dyDescent="0.4">
      <c r="C14" s="7"/>
      <c r="D14" s="7"/>
      <c r="E14" s="7"/>
      <c r="F14" s="7"/>
      <c r="G14" s="7"/>
      <c r="H14" s="7"/>
      <c r="I14" s="7"/>
      <c r="J14" s="233" t="s">
        <v>118</v>
      </c>
      <c r="R14" s="1"/>
      <c r="S14" s="1"/>
      <c r="T14" s="1"/>
    </row>
    <row r="15" spans="1:20" ht="37" thickTop="1" thickBot="1" x14ac:dyDescent="0.4">
      <c r="B15" s="9"/>
      <c r="C15" s="24" t="s">
        <v>104</v>
      </c>
      <c r="D15" s="24" t="s">
        <v>105</v>
      </c>
      <c r="E15" s="24" t="s">
        <v>106</v>
      </c>
      <c r="F15" s="24" t="s">
        <v>107</v>
      </c>
      <c r="G15" s="10" t="s">
        <v>108</v>
      </c>
      <c r="H15" s="119" t="s">
        <v>109</v>
      </c>
      <c r="I15" s="7"/>
      <c r="J15" s="24" t="s">
        <v>122</v>
      </c>
      <c r="K15" s="111" t="s">
        <v>114</v>
      </c>
      <c r="L15" s="109"/>
      <c r="M15" s="109"/>
      <c r="N15" s="109"/>
      <c r="O15" s="109"/>
      <c r="P15" s="109"/>
      <c r="R15" s="1"/>
      <c r="S15" s="1"/>
      <c r="T15" s="1"/>
    </row>
    <row r="16" spans="1:20" ht="15.5" thickTop="1" thickBot="1" x14ac:dyDescent="0.4">
      <c r="A16" s="1"/>
      <c r="B16" s="48" t="s">
        <v>30</v>
      </c>
      <c r="C16" s="248">
        <f>'[2]2024_T1'!$D$57+J16</f>
        <v>10641</v>
      </c>
      <c r="D16" s="56">
        <f>'[2]2024_T2'!$D$57</f>
        <v>11502</v>
      </c>
      <c r="E16" s="56">
        <f>'[2]2024_T3'!$D$57</f>
        <v>10063</v>
      </c>
      <c r="F16" s="56">
        <f>'[2]2024_T4'!$D$57</f>
        <v>9235</v>
      </c>
      <c r="G16" s="27">
        <f>SUM(C16:F16)</f>
        <v>41441</v>
      </c>
      <c r="H16" s="221">
        <f>($G$16/[4]NSA_04!$G$16-1)*100</f>
        <v>-6.991202082772241</v>
      </c>
      <c r="I16" s="7"/>
      <c r="J16" s="234">
        <f>C28-J28</f>
        <v>6664</v>
      </c>
      <c r="L16" s="7"/>
      <c r="M16" s="7"/>
      <c r="N16" s="7"/>
      <c r="O16" s="7"/>
      <c r="P16" s="7"/>
    </row>
    <row r="17" spans="1:16" ht="25" thickTop="1" thickBot="1" x14ac:dyDescent="0.4">
      <c r="B17" s="49" t="s">
        <v>15</v>
      </c>
      <c r="C17" s="249">
        <f>'[2]2024_T1'!$E$57+J16</f>
        <v>10006</v>
      </c>
      <c r="D17" s="97">
        <f>'[2]2024_T2'!$E$57</f>
        <v>10874</v>
      </c>
      <c r="E17" s="97">
        <f>'[2]2024_T3'!$E$57</f>
        <v>9666</v>
      </c>
      <c r="F17" s="97">
        <f>'[2]2024_T4'!$E$57</f>
        <v>8865</v>
      </c>
      <c r="G17" s="96">
        <f t="shared" ref="G17:G21" si="1">SUM(C17:F17)</f>
        <v>39411</v>
      </c>
      <c r="H17" s="222">
        <f>($G$17/[4]NSA_04!$G$17-1)*100</f>
        <v>-8.060000933140488</v>
      </c>
      <c r="I17" s="7"/>
      <c r="K17" s="9"/>
      <c r="L17" s="144" t="s">
        <v>83</v>
      </c>
      <c r="M17" s="208" t="s">
        <v>79</v>
      </c>
      <c r="N17" s="143" t="s">
        <v>81</v>
      </c>
      <c r="P17" s="110" t="s">
        <v>100</v>
      </c>
    </row>
    <row r="18" spans="1:16" ht="15.5" thickTop="1" thickBot="1" x14ac:dyDescent="0.4">
      <c r="B18" s="13" t="s">
        <v>31</v>
      </c>
      <c r="C18" s="228">
        <f>'[2]2024_T1'!$D$58+J18</f>
        <v>2064</v>
      </c>
      <c r="D18" s="57">
        <f>'[2]2024_T2'!$D$58</f>
        <v>1904</v>
      </c>
      <c r="E18" s="57">
        <f>'[2]2024_T3'!$D$58</f>
        <v>1711</v>
      </c>
      <c r="F18" s="57">
        <f>'[2]2024_T4'!$D$58</f>
        <v>1683</v>
      </c>
      <c r="G18" s="27">
        <f t="shared" si="1"/>
        <v>7362</v>
      </c>
      <c r="H18" s="223">
        <f>($G$18/[4]NSA_04!$G$18-1)*100</f>
        <v>-1.2739707657234867</v>
      </c>
      <c r="I18" s="7"/>
      <c r="J18" s="234">
        <f>C29-J29</f>
        <v>1882</v>
      </c>
      <c r="K18" s="13" t="s">
        <v>30</v>
      </c>
      <c r="L18" s="147">
        <f>[7]SAS_NSA_2024_4T!$A$21</f>
        <v>788121</v>
      </c>
      <c r="M18" s="147">
        <f>'[3]33331'!$I$89+'[3]33331'!$I$93+'[3]33331'!$I$95</f>
        <v>788121</v>
      </c>
      <c r="N18" s="146">
        <f>'[2]2024_T4'!$G$57</f>
        <v>788137</v>
      </c>
      <c r="O18" s="36" t="s">
        <v>18</v>
      </c>
      <c r="P18" s="37">
        <f>N8+G8-G16+G28</f>
        <v>788137</v>
      </c>
    </row>
    <row r="19" spans="1:16" ht="15.5" thickTop="1" thickBot="1" x14ac:dyDescent="0.4">
      <c r="B19" s="49" t="s">
        <v>15</v>
      </c>
      <c r="C19" s="236">
        <f>'[2]2024_T1'!$E$58+J18</f>
        <v>1993</v>
      </c>
      <c r="D19" s="97">
        <f>'[2]2024_T2'!$E$58</f>
        <v>1846</v>
      </c>
      <c r="E19" s="97">
        <f>'[2]2024_T3'!$E$58</f>
        <v>1643</v>
      </c>
      <c r="F19" s="97">
        <f>'[2]2024_T4'!$E$58</f>
        <v>1625</v>
      </c>
      <c r="G19" s="96">
        <f t="shared" si="1"/>
        <v>7107</v>
      </c>
      <c r="H19" s="222">
        <f>($G$19/[4]NSA_04!$G$19-1)*100</f>
        <v>-1.0993598664069015</v>
      </c>
      <c r="I19" s="7"/>
      <c r="K19" s="53" t="s">
        <v>31</v>
      </c>
      <c r="L19" s="147">
        <f>[7]SAS_NSA_2024_4T!$B$21</f>
        <v>86763</v>
      </c>
      <c r="M19" s="147">
        <f>'[3]33331'!$I$96</f>
        <v>86763</v>
      </c>
      <c r="N19" s="146">
        <f>'[2]2024_T4'!$G$58</f>
        <v>86763</v>
      </c>
      <c r="O19" s="36" t="s">
        <v>18</v>
      </c>
      <c r="P19" s="37">
        <f>N9+G9-G18+G29</f>
        <v>86763</v>
      </c>
    </row>
    <row r="20" spans="1:16" ht="15.5" thickTop="1" thickBot="1" x14ac:dyDescent="0.4">
      <c r="B20" s="13" t="s">
        <v>32</v>
      </c>
      <c r="C20" s="228">
        <f>'[2]2024_T1'!$D$59+J20</f>
        <v>7703</v>
      </c>
      <c r="D20" s="57">
        <f>'[2]2024_T2'!$D$59</f>
        <v>7587</v>
      </c>
      <c r="E20" s="57">
        <f>'[2]2024_T3'!$D$59</f>
        <v>6388</v>
      </c>
      <c r="F20" s="57">
        <f>'[2]2024_T4'!$D$59</f>
        <v>5872</v>
      </c>
      <c r="G20" s="27">
        <f t="shared" si="1"/>
        <v>27550</v>
      </c>
      <c r="H20" s="223">
        <f>($G$20/[4]NSA_04!$G$20-1)*100</f>
        <v>-6.4579655031916321</v>
      </c>
      <c r="I20" s="230"/>
      <c r="J20" s="234">
        <f>C30-J30</f>
        <v>5906</v>
      </c>
      <c r="K20" s="53" t="s">
        <v>32</v>
      </c>
      <c r="L20" s="147">
        <f>[7]SAS_NSA_2024_4T!$C$21</f>
        <v>223661</v>
      </c>
      <c r="M20" s="147">
        <f>'[3]33331'!$I$97</f>
        <v>223661</v>
      </c>
      <c r="N20" s="146">
        <f>'[2]2024_T4'!$G$59</f>
        <v>223664</v>
      </c>
      <c r="O20" s="36" t="s">
        <v>18</v>
      </c>
      <c r="P20" s="38">
        <f>N10+G10-G20+G30</f>
        <v>223664</v>
      </c>
    </row>
    <row r="21" spans="1:16" ht="15.5" thickTop="1" thickBot="1" x14ac:dyDescent="0.4">
      <c r="B21" s="29" t="s">
        <v>15</v>
      </c>
      <c r="C21" s="250">
        <f>'[2]2024_T1'!$E$59+J20</f>
        <v>7537</v>
      </c>
      <c r="D21" s="100">
        <f>'[2]2024_T2'!$E$59</f>
        <v>7526</v>
      </c>
      <c r="E21" s="100">
        <f>'[2]2024_T3'!$E$59</f>
        <v>6341</v>
      </c>
      <c r="F21" s="100">
        <f>'[2]2024_T4'!$E$59</f>
        <v>5846</v>
      </c>
      <c r="G21" s="96">
        <f t="shared" si="1"/>
        <v>27250</v>
      </c>
      <c r="H21" s="222">
        <f>($G$21/[4]NSA_04!$G$21-1)*100</f>
        <v>-7.0251458596335636</v>
      </c>
      <c r="I21" s="7"/>
      <c r="K21" s="209" t="s">
        <v>99</v>
      </c>
      <c r="L21" s="210">
        <f>[7]SAS_NSA_2024_4T!$D$21</f>
        <v>242</v>
      </c>
      <c r="M21" s="210">
        <f>'[3]33331'!$I$99</f>
        <v>241</v>
      </c>
      <c r="N21" s="211">
        <f>'[2]2024_T4'!$G$60</f>
        <v>242</v>
      </c>
    </row>
    <row r="22" spans="1:16" ht="15.5" thickTop="1" thickBot="1" x14ac:dyDescent="0.4">
      <c r="B22" s="13" t="s">
        <v>99</v>
      </c>
      <c r="C22" s="228">
        <f>'[2]2024_T1'!$D$60+J22</f>
        <v>-12</v>
      </c>
      <c r="D22" s="100">
        <f>'[2]2024_T2'!$D$60</f>
        <v>9</v>
      </c>
      <c r="E22" s="100">
        <f>'[2]2024_T3'!$D$60</f>
        <v>11</v>
      </c>
      <c r="F22" s="100">
        <f>'[2]2024_T4'!$D$60</f>
        <v>10</v>
      </c>
      <c r="G22" s="27">
        <f t="shared" ref="G22:G23" si="2">SUM(C22:F22)</f>
        <v>18</v>
      </c>
      <c r="H22" s="222">
        <f>($G$22/[4]NSA_04!$G$22-1)*100</f>
        <v>-66.037735849056617</v>
      </c>
      <c r="I22" s="7"/>
      <c r="J22" s="234">
        <f>C31-G31</f>
        <v>-22</v>
      </c>
      <c r="K22" s="225"/>
      <c r="L22" s="210"/>
      <c r="M22" s="210"/>
      <c r="N22" s="227"/>
    </row>
    <row r="23" spans="1:16" ht="15.5" thickTop="1" thickBot="1" x14ac:dyDescent="0.4">
      <c r="B23" s="49" t="s">
        <v>15</v>
      </c>
      <c r="C23" s="229">
        <f>'[2]2024_T1'!$E$60+J22</f>
        <v>-12</v>
      </c>
      <c r="D23" s="100">
        <f>'[2]2024_T2'!$E$60</f>
        <v>9</v>
      </c>
      <c r="E23" s="100">
        <f>'[2]2024_T3'!$E$60</f>
        <v>11</v>
      </c>
      <c r="F23" s="100">
        <f>'[2]2024_T4'!$E$60</f>
        <v>10</v>
      </c>
      <c r="G23" s="96">
        <f t="shared" si="2"/>
        <v>18</v>
      </c>
      <c r="H23" s="222">
        <f>($G$23/[4]NSA_04!$G$23-1)*100</f>
        <v>-65.384615384615387</v>
      </c>
      <c r="I23" s="7"/>
      <c r="K23" s="225"/>
      <c r="L23" s="210"/>
      <c r="M23" s="210"/>
      <c r="N23" s="227"/>
    </row>
    <row r="24" spans="1:16" ht="36" customHeight="1" thickTop="1" x14ac:dyDescent="0.35">
      <c r="I24" s="7"/>
      <c r="L24" s="210">
        <f>SUM(L18:L21)</f>
        <v>1098787</v>
      </c>
      <c r="M24" s="210">
        <f>SUM(M18:M21)</f>
        <v>1098786</v>
      </c>
      <c r="N24" s="212">
        <f>SUM(N18:N21)</f>
        <v>1098806</v>
      </c>
      <c r="O24" s="7"/>
      <c r="P24" s="213"/>
    </row>
    <row r="25" spans="1:16" x14ac:dyDescent="0.35">
      <c r="A25" s="1"/>
      <c r="B25" s="4" t="s">
        <v>16</v>
      </c>
      <c r="C25" s="8"/>
      <c r="D25" s="8"/>
      <c r="E25" s="8"/>
      <c r="F25" s="8"/>
      <c r="G25" s="8"/>
      <c r="H25" s="8"/>
      <c r="I25" s="7"/>
      <c r="P25" s="60"/>
    </row>
    <row r="26" spans="1:16" ht="15" thickBot="1" x14ac:dyDescent="0.4">
      <c r="C26" s="7"/>
      <c r="D26" s="7"/>
      <c r="E26" s="7"/>
      <c r="F26" s="7"/>
      <c r="G26" s="7"/>
      <c r="H26" s="7"/>
      <c r="I26" s="7"/>
    </row>
    <row r="27" spans="1:16" ht="15.5" thickTop="1" thickBot="1" x14ac:dyDescent="0.4">
      <c r="B27" s="9"/>
      <c r="C27" s="24" t="s">
        <v>104</v>
      </c>
      <c r="D27" s="24" t="s">
        <v>105</v>
      </c>
      <c r="E27" s="24" t="s">
        <v>106</v>
      </c>
      <c r="F27" s="24" t="s">
        <v>107</v>
      </c>
      <c r="G27" s="10" t="s">
        <v>108</v>
      </c>
      <c r="I27" s="7"/>
      <c r="J27" s="24" t="s">
        <v>121</v>
      </c>
    </row>
    <row r="28" spans="1:16" ht="15.5" thickTop="1" thickBot="1" x14ac:dyDescent="0.4">
      <c r="B28" s="13" t="s">
        <v>30</v>
      </c>
      <c r="C28" s="239">
        <f>[4]NSA_04!$F$28</f>
        <v>-2775</v>
      </c>
      <c r="D28" s="32">
        <f>'[2]2024_T2'!$F$57</f>
        <v>-1743</v>
      </c>
      <c r="E28" s="32">
        <f>'[2]2024_T3'!$F$57</f>
        <v>-1323</v>
      </c>
      <c r="F28" s="32">
        <f>'[2]2024_T4'!$F$57</f>
        <v>-2175</v>
      </c>
      <c r="G28" s="33">
        <f>SUM(C28:F28)</f>
        <v>-8016</v>
      </c>
      <c r="I28" s="7"/>
      <c r="J28" s="245">
        <f>'[2]2024_T1'!$F$57</f>
        <v>-9439</v>
      </c>
    </row>
    <row r="29" spans="1:16" ht="15.5" thickTop="1" thickBot="1" x14ac:dyDescent="0.4">
      <c r="B29" s="53" t="s">
        <v>31</v>
      </c>
      <c r="C29" s="240">
        <f>[4]NSA_04!$F$29</f>
        <v>-36</v>
      </c>
      <c r="D29" s="34">
        <f>'[2]2024_T2'!$F$58</f>
        <v>-194</v>
      </c>
      <c r="E29" s="34">
        <f>'[2]2024_T3'!$F$58</f>
        <v>-127</v>
      </c>
      <c r="F29" s="34">
        <f>'[2]2024_T4'!$F$58</f>
        <v>-91</v>
      </c>
      <c r="G29" s="33">
        <f>SUM(C29:F29)</f>
        <v>-448</v>
      </c>
      <c r="J29" s="245">
        <f>'[2]2024_T1'!$F$58</f>
        <v>-1918</v>
      </c>
    </row>
    <row r="30" spans="1:16" ht="15.5" thickTop="1" thickBot="1" x14ac:dyDescent="0.4">
      <c r="B30" s="53" t="s">
        <v>32</v>
      </c>
      <c r="C30" s="241">
        <f>[4]NSA_04!$F$30</f>
        <v>4362</v>
      </c>
      <c r="D30" s="35">
        <f>'[2]2024_T2'!$F$59</f>
        <v>3627</v>
      </c>
      <c r="E30" s="35">
        <f>'[2]2024_T3'!$F$59</f>
        <v>3192</v>
      </c>
      <c r="F30" s="35">
        <f>'[2]2024_T4'!$F$59</f>
        <v>3749</v>
      </c>
      <c r="G30" s="33">
        <f>SUM(C30:F30)</f>
        <v>14930</v>
      </c>
      <c r="I30" s="7"/>
      <c r="J30" s="245">
        <f>'[2]2024_T1'!$F$59</f>
        <v>-1544</v>
      </c>
    </row>
    <row r="31" spans="1:16" ht="15.5" thickTop="1" thickBot="1" x14ac:dyDescent="0.4">
      <c r="B31" s="53" t="s">
        <v>103</v>
      </c>
      <c r="C31" s="241">
        <f>[4]NSA_04!$F$31</f>
        <v>6</v>
      </c>
      <c r="D31" s="35">
        <f>'[2]2024_T2'!$F$60</f>
        <v>2</v>
      </c>
      <c r="E31" s="35">
        <f>'[2]2024_T3'!$F$60</f>
        <v>10</v>
      </c>
      <c r="F31" s="35">
        <f>'[2]2024_T4'!$F$60</f>
        <v>10</v>
      </c>
      <c r="G31" s="33">
        <f>SUM(C31:F31)</f>
        <v>28</v>
      </c>
      <c r="J31" s="245">
        <f>'[2]2024_T1'!$F$60</f>
        <v>9</v>
      </c>
    </row>
    <row r="32" spans="1:16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DE20-C40D-41D0-B303-46C097834D66}">
  <dimension ref="A2:K36"/>
  <sheetViews>
    <sheetView zoomScale="90" zoomScaleNormal="90" workbookViewId="0">
      <pane ySplit="3" topLeftCell="A4" activePane="bottomLeft" state="frozen"/>
      <selection pane="bottomLeft" activeCell="G27" sqref="G27"/>
    </sheetView>
  </sheetViews>
  <sheetFormatPr baseColWidth="10" defaultRowHeight="14.5" x14ac:dyDescent="0.35"/>
  <cols>
    <col min="1" max="1" width="3" customWidth="1"/>
    <col min="2" max="2" width="32.26953125" customWidth="1"/>
    <col min="10" max="10" width="2.7265625" customWidth="1"/>
    <col min="12" max="12" width="34.453125" customWidth="1"/>
    <col min="13" max="13" width="14.1796875" customWidth="1"/>
    <col min="14" max="14" width="13.1796875" customWidth="1"/>
    <col min="16" max="16" width="13.1796875" customWidth="1"/>
    <col min="17" max="17" width="12.7265625" customWidth="1"/>
  </cols>
  <sheetData>
    <row r="2" spans="1:11" ht="21" x14ac:dyDescent="0.35">
      <c r="B2" s="2" t="s">
        <v>0</v>
      </c>
      <c r="C2" s="3"/>
      <c r="D2" s="4"/>
      <c r="E2" s="4"/>
      <c r="F2" s="1"/>
      <c r="G2" s="1"/>
      <c r="H2" s="1"/>
      <c r="I2" s="1"/>
    </row>
    <row r="3" spans="1:11" ht="21" x14ac:dyDescent="0.35">
      <c r="B3" s="5" t="s">
        <v>33</v>
      </c>
      <c r="C3" s="6" t="s">
        <v>34</v>
      </c>
      <c r="D3" s="4"/>
      <c r="E3" s="4"/>
      <c r="F3" s="4"/>
      <c r="G3" s="4"/>
      <c r="H3" s="4"/>
      <c r="I3" s="4"/>
    </row>
    <row r="4" spans="1:11" ht="42.75" customHeight="1" x14ac:dyDescent="0.35"/>
    <row r="5" spans="1:11" x14ac:dyDescent="0.35">
      <c r="A5" s="1"/>
      <c r="B5" s="4" t="s">
        <v>3</v>
      </c>
      <c r="C5" s="8"/>
      <c r="D5" s="8"/>
      <c r="E5" s="8"/>
      <c r="F5" s="8"/>
      <c r="G5" s="8"/>
      <c r="H5" s="8"/>
      <c r="I5" s="8"/>
      <c r="J5" s="7"/>
    </row>
    <row r="6" spans="1:11" ht="15" thickBot="1" x14ac:dyDescent="0.4">
      <c r="C6" s="7"/>
      <c r="D6" s="7"/>
      <c r="E6" s="7"/>
      <c r="F6" s="7"/>
      <c r="G6" s="7"/>
      <c r="H6" s="7"/>
      <c r="I6" s="7"/>
      <c r="J6" s="7"/>
    </row>
    <row r="7" spans="1:11" ht="37" thickTop="1" thickBot="1" x14ac:dyDescent="0.4">
      <c r="B7" s="9"/>
      <c r="C7" s="24" t="s">
        <v>104</v>
      </c>
      <c r="D7" s="24" t="s">
        <v>105</v>
      </c>
      <c r="E7" s="24" t="s">
        <v>106</v>
      </c>
      <c r="F7" s="24" t="s">
        <v>107</v>
      </c>
      <c r="G7" s="10" t="s">
        <v>108</v>
      </c>
      <c r="H7" s="118" t="s">
        <v>5</v>
      </c>
      <c r="I7" s="119" t="s">
        <v>109</v>
      </c>
      <c r="J7" s="7"/>
    </row>
    <row r="8" spans="1:11" ht="15.5" thickTop="1" thickBot="1" x14ac:dyDescent="0.4">
      <c r="B8" s="13" t="s">
        <v>35</v>
      </c>
      <c r="C8" s="55">
        <f>'[2]2024_T1'!$C$78</f>
        <v>7426</v>
      </c>
      <c r="D8" s="55">
        <f>'[2]2024_T2'!$C$78</f>
        <v>4415</v>
      </c>
      <c r="E8" s="55">
        <f>'[2]2024_T3'!$C$78</f>
        <v>4186</v>
      </c>
      <c r="F8" s="55">
        <f>'[2]2024_T4'!$C$78</f>
        <v>6285</v>
      </c>
      <c r="G8" s="52">
        <f>SUM(C8:F8)</f>
        <v>22312</v>
      </c>
      <c r="H8" s="183">
        <f>(G8/$G$12)*100</f>
        <v>66.479947559740182</v>
      </c>
      <c r="I8" s="16">
        <f>(F8/[4]NSA_06_ST!F8-1)*100</f>
        <v>6.9605173587474534</v>
      </c>
      <c r="J8" s="7"/>
    </row>
    <row r="9" spans="1:11" ht="15.5" thickTop="1" thickBot="1" x14ac:dyDescent="0.4">
      <c r="B9" s="13" t="s">
        <v>36</v>
      </c>
      <c r="C9" s="55">
        <f>'[2]2024_T1'!$C$79</f>
        <v>872</v>
      </c>
      <c r="D9" s="55">
        <f>'[2]2024_T2'!$C$79</f>
        <v>748</v>
      </c>
      <c r="E9" s="55">
        <f>'[2]2024_T3'!$C$79</f>
        <v>661</v>
      </c>
      <c r="F9" s="55">
        <f>'[2]2024_T4'!$C$79</f>
        <v>670</v>
      </c>
      <c r="G9" s="52">
        <f>SUM(C9:F9)</f>
        <v>2951</v>
      </c>
      <c r="H9" s="183">
        <f t="shared" ref="H9:H12" si="0">(G9/$G$12)*100</f>
        <v>8.7926822001072651</v>
      </c>
      <c r="I9" s="16">
        <f>(F9/[4]NSA_06_ST!F9-1)*100</f>
        <v>25.939849624060152</v>
      </c>
    </row>
    <row r="10" spans="1:11" ht="15.5" thickTop="1" thickBot="1" x14ac:dyDescent="0.4">
      <c r="B10" s="13" t="s">
        <v>37</v>
      </c>
      <c r="C10" s="55">
        <f>'[2]2024_T1'!$C$80</f>
        <v>743</v>
      </c>
      <c r="D10" s="55">
        <f>'[2]2024_T2'!$C$80</f>
        <v>800</v>
      </c>
      <c r="E10" s="55">
        <f>'[2]2024_T3'!$C$80</f>
        <v>756</v>
      </c>
      <c r="F10" s="55">
        <f>'[2]2024_T4'!$C$80</f>
        <v>578</v>
      </c>
      <c r="G10" s="52">
        <f>SUM(C10:F10)</f>
        <v>2877</v>
      </c>
      <c r="H10" s="183">
        <f t="shared" si="0"/>
        <v>8.5721947440557784</v>
      </c>
      <c r="I10" s="16">
        <f>(F10/[4]NSA_06_ST!F10-1)*100</f>
        <v>31.963470319634713</v>
      </c>
      <c r="J10" s="7"/>
    </row>
    <row r="11" spans="1:11" ht="15.5" thickTop="1" thickBot="1" x14ac:dyDescent="0.4">
      <c r="B11" s="13" t="s">
        <v>38</v>
      </c>
      <c r="C11" s="55">
        <f>'[2]2024_T1'!$C$81</f>
        <v>1435</v>
      </c>
      <c r="D11" s="55">
        <f>'[2]2024_T2'!$C$81</f>
        <v>1227</v>
      </c>
      <c r="E11" s="55">
        <f>'[2]2024_T3'!$C$81</f>
        <v>1242</v>
      </c>
      <c r="F11" s="55">
        <f>'[2]2024_T4'!$C$81</f>
        <v>1507</v>
      </c>
      <c r="G11" s="52">
        <f>SUM(C11:F11)</f>
        <v>5411</v>
      </c>
      <c r="H11" s="183">
        <f t="shared" si="0"/>
        <v>16.122400333710743</v>
      </c>
      <c r="I11" s="16">
        <f>(F11/[4]NSA_06_ST!F11-1)*100</f>
        <v>-18.2311448724905</v>
      </c>
      <c r="J11" s="7"/>
    </row>
    <row r="12" spans="1:11" ht="15.5" thickTop="1" thickBot="1" x14ac:dyDescent="0.4">
      <c r="B12" s="13" t="s">
        <v>9</v>
      </c>
      <c r="C12" s="55">
        <f>'[2]2024_T1'!$C$83</f>
        <v>10482</v>
      </c>
      <c r="D12" s="55">
        <f>'[2]2024_T2'!$C$83</f>
        <v>7192</v>
      </c>
      <c r="E12" s="55">
        <f>'[2]2024_T3'!$C$83</f>
        <v>6847</v>
      </c>
      <c r="F12" s="55">
        <f>'[2]2024_T4'!$C$83</f>
        <v>9041</v>
      </c>
      <c r="G12" s="52">
        <f>SUM(C12:F12)</f>
        <v>33562</v>
      </c>
      <c r="H12" s="183">
        <f t="shared" si="0"/>
        <v>100</v>
      </c>
      <c r="I12" s="16">
        <f>(F12/[4]NSA_06_ST!F12-1)*100</f>
        <v>4.0391254315304881</v>
      </c>
      <c r="J12" s="7"/>
    </row>
    <row r="13" spans="1:11" ht="36" customHeight="1" thickTop="1" x14ac:dyDescent="0.35">
      <c r="C13" s="7"/>
      <c r="D13" s="7"/>
      <c r="E13" s="7"/>
      <c r="F13" s="7"/>
      <c r="G13" s="7"/>
      <c r="H13" s="7"/>
      <c r="I13" s="7"/>
      <c r="J13" s="7"/>
    </row>
    <row r="14" spans="1:11" ht="15" thickBot="1" x14ac:dyDescent="0.4">
      <c r="B14" s="4" t="s">
        <v>14</v>
      </c>
      <c r="C14" s="8"/>
      <c r="D14" s="8"/>
      <c r="E14" s="8"/>
      <c r="F14" s="8"/>
      <c r="G14" s="23"/>
      <c r="H14" s="23"/>
      <c r="I14" s="23"/>
      <c r="J14" s="7"/>
    </row>
    <row r="15" spans="1:11" ht="15.5" thickTop="1" thickBot="1" x14ac:dyDescent="0.4">
      <c r="C15" s="7"/>
      <c r="D15" s="7"/>
      <c r="E15" s="7"/>
      <c r="F15" s="7"/>
      <c r="G15" s="7"/>
      <c r="H15" s="7"/>
      <c r="I15" s="7"/>
      <c r="J15" s="7"/>
      <c r="K15" s="233" t="s">
        <v>118</v>
      </c>
    </row>
    <row r="16" spans="1:11" ht="37" thickTop="1" thickBot="1" x14ac:dyDescent="0.4">
      <c r="B16" s="9"/>
      <c r="C16" s="24" t="s">
        <v>104</v>
      </c>
      <c r="D16" s="24" t="s">
        <v>105</v>
      </c>
      <c r="E16" s="24" t="s">
        <v>106</v>
      </c>
      <c r="F16" s="24" t="s">
        <v>107</v>
      </c>
      <c r="G16" s="10" t="s">
        <v>108</v>
      </c>
      <c r="H16" s="118" t="s">
        <v>5</v>
      </c>
      <c r="I16" s="119" t="s">
        <v>109</v>
      </c>
      <c r="J16" s="7"/>
      <c r="K16" s="24" t="s">
        <v>120</v>
      </c>
    </row>
    <row r="17" spans="1:11" ht="15.5" thickTop="1" thickBot="1" x14ac:dyDescent="0.4">
      <c r="B17" s="13" t="s">
        <v>35</v>
      </c>
      <c r="C17" s="248">
        <f>'[2]2024_T1'!$D$78+K17</f>
        <v>6779</v>
      </c>
      <c r="D17" s="56">
        <f>'[2]2024_T2'!$D$78</f>
        <v>7323</v>
      </c>
      <c r="E17" s="56">
        <f>'[2]2024_T3'!$D$78</f>
        <v>6350</v>
      </c>
      <c r="F17" s="56">
        <f>'[2]2024_T4'!$D$78</f>
        <v>5917</v>
      </c>
      <c r="G17" s="27">
        <f>SUM(C17:F17)</f>
        <v>26369</v>
      </c>
      <c r="H17" s="232">
        <f>(G17/$G$25)*100</f>
        <v>34.518916088493256</v>
      </c>
      <c r="I17" s="28">
        <f>(F17/[4]NSA_06_ST!F17-1)*100</f>
        <v>2.0876466528640503</v>
      </c>
      <c r="J17" s="7"/>
      <c r="K17" s="234">
        <f>C31-K31</f>
        <v>3916</v>
      </c>
    </row>
    <row r="18" spans="1:11" ht="15.5" thickTop="1" thickBot="1" x14ac:dyDescent="0.4">
      <c r="B18" s="49" t="s">
        <v>15</v>
      </c>
      <c r="C18" s="236">
        <f>'[2]2024_T1'!$E$78+K17</f>
        <v>6230</v>
      </c>
      <c r="D18" s="97">
        <f>'[2]2024_T2'!$E$78</f>
        <v>6755</v>
      </c>
      <c r="E18" s="97">
        <f>'[2]2024_T3'!$E$78</f>
        <v>6021</v>
      </c>
      <c r="F18" s="97">
        <f>'[2]2024_T4'!$E$78</f>
        <v>5620</v>
      </c>
      <c r="G18" s="96">
        <f t="shared" ref="G18:G26" si="1">SUM(C18:F18)</f>
        <v>24626</v>
      </c>
      <c r="H18" s="232">
        <f>(G18/$G$26)*100</f>
        <v>33.366303095996209</v>
      </c>
      <c r="I18" s="218">
        <f>(F18/[4]NSA_06_ST!F18-1)*100</f>
        <v>3.3278176135318915</v>
      </c>
      <c r="J18" s="7"/>
    </row>
    <row r="19" spans="1:11" ht="15.5" thickTop="1" thickBot="1" x14ac:dyDescent="0.4">
      <c r="A19" s="1"/>
      <c r="B19" s="13" t="s">
        <v>36</v>
      </c>
      <c r="C19" s="228">
        <f>'[2]2024_T1'!$D$79+K19</f>
        <v>874</v>
      </c>
      <c r="D19" s="57">
        <f>'[2]2024_T2'!$D$79</f>
        <v>1073</v>
      </c>
      <c r="E19" s="57">
        <f>'[2]2024_T3'!$D$79</f>
        <v>939</v>
      </c>
      <c r="F19" s="57">
        <f>'[2]2024_T4'!$D$79</f>
        <v>889</v>
      </c>
      <c r="G19" s="27">
        <f t="shared" si="1"/>
        <v>3775</v>
      </c>
      <c r="H19" s="232">
        <f t="shared" ref="H19" si="2">(G19/$G$25)*100</f>
        <v>4.9417463018719729</v>
      </c>
      <c r="I19" s="28">
        <f>(F19/[4]NSA_06_ST!F19-1)*100</f>
        <v>-0.78125</v>
      </c>
      <c r="J19" s="7"/>
      <c r="K19" s="234">
        <f>C32-K32</f>
        <v>238</v>
      </c>
    </row>
    <row r="20" spans="1:11" ht="15.5" thickTop="1" thickBot="1" x14ac:dyDescent="0.4">
      <c r="B20" s="49" t="s">
        <v>15</v>
      </c>
      <c r="C20" s="236">
        <f>'[2]2024_T1'!$E$79+K19</f>
        <v>811</v>
      </c>
      <c r="D20" s="97">
        <f>'[2]2024_T2'!$E$79</f>
        <v>1036</v>
      </c>
      <c r="E20" s="97">
        <f>'[2]2024_T3'!$E$79</f>
        <v>894</v>
      </c>
      <c r="F20" s="97">
        <f>'[2]2024_T4'!$E$79</f>
        <v>846</v>
      </c>
      <c r="G20" s="96">
        <f t="shared" si="1"/>
        <v>3587</v>
      </c>
      <c r="H20" s="232">
        <f t="shared" ref="H20" si="3">(G20/$G$26)*100</f>
        <v>4.8601043289750017</v>
      </c>
      <c r="I20" s="218">
        <f>(F20/[4]NSA_06_ST!F20-1)*100</f>
        <v>-0.58754406580493468</v>
      </c>
      <c r="J20" s="7"/>
    </row>
    <row r="21" spans="1:11" ht="15.5" thickTop="1" thickBot="1" x14ac:dyDescent="0.4">
      <c r="B21" s="13" t="s">
        <v>37</v>
      </c>
      <c r="C21" s="228">
        <f>'[2]2024_T1'!$D$80+K21</f>
        <v>2990</v>
      </c>
      <c r="D21" s="57">
        <f>'[2]2024_T2'!$D$80</f>
        <v>3106</v>
      </c>
      <c r="E21" s="57">
        <f>'[2]2024_T3'!$D$80</f>
        <v>2774</v>
      </c>
      <c r="F21" s="57">
        <f>'[2]2024_T4'!$D$80</f>
        <v>2429</v>
      </c>
      <c r="G21" s="27">
        <f t="shared" si="1"/>
        <v>11299</v>
      </c>
      <c r="H21" s="232">
        <f t="shared" ref="H21" si="4">(G21/$G$25)*100</f>
        <v>14.791203037046735</v>
      </c>
      <c r="I21" s="28">
        <f>(F21/[4]NSA_06_ST!F21-1)*100</f>
        <v>-3.4578696343402271</v>
      </c>
      <c r="J21" s="7"/>
      <c r="K21" s="234">
        <f>C33-K33</f>
        <v>2510</v>
      </c>
    </row>
    <row r="22" spans="1:11" ht="15.5" thickTop="1" thickBot="1" x14ac:dyDescent="0.4">
      <c r="B22" s="49" t="s">
        <v>15</v>
      </c>
      <c r="C22" s="236">
        <f>'[2]2024_T1'!$E$80+K21</f>
        <v>2967</v>
      </c>
      <c r="D22" s="97">
        <f>'[2]2024_T2'!$E$80</f>
        <v>3083</v>
      </c>
      <c r="E22" s="97">
        <f>'[2]2024_T3'!$E$80</f>
        <v>2751</v>
      </c>
      <c r="F22" s="97">
        <f>'[2]2024_T4'!$E$80</f>
        <v>2399</v>
      </c>
      <c r="G22" s="96">
        <f t="shared" si="1"/>
        <v>11200</v>
      </c>
      <c r="H22" s="232">
        <f t="shared" ref="H22" si="5">(G22/$G$26)*100</f>
        <v>15.175123636609985</v>
      </c>
      <c r="I22" s="218">
        <f>(F22/[4]NSA_06_ST!F22-1)*100</f>
        <v>-3.7705575611712838</v>
      </c>
      <c r="J22" s="7"/>
    </row>
    <row r="23" spans="1:11" ht="15.5" thickTop="1" thickBot="1" x14ac:dyDescent="0.4">
      <c r="B23" s="13" t="s">
        <v>38</v>
      </c>
      <c r="C23" s="228">
        <f>'[2]2024_T1'!$D$81+K23</f>
        <v>9767</v>
      </c>
      <c r="D23" s="57">
        <f>'[2]2024_T2'!$D$81</f>
        <v>9491</v>
      </c>
      <c r="E23" s="57">
        <f>'[2]2024_T3'!$D$81</f>
        <v>8099</v>
      </c>
      <c r="F23" s="57">
        <f>'[2]2024_T4'!$D$81</f>
        <v>7555</v>
      </c>
      <c r="G23" s="27">
        <f t="shared" si="1"/>
        <v>34912</v>
      </c>
      <c r="H23" s="232">
        <f t="shared" ref="H23" si="6">(G23/$G$25)*100</f>
        <v>45.702317057206443</v>
      </c>
      <c r="I23" s="218">
        <f>(F23/[4]NSA_06_ST!F23-1)*100</f>
        <v>1.6550053821313249</v>
      </c>
      <c r="J23" s="7"/>
      <c r="K23" s="234">
        <f>C34-K34</f>
        <v>7788</v>
      </c>
    </row>
    <row r="24" spans="1:11" ht="15.5" thickTop="1" thickBot="1" x14ac:dyDescent="0.4">
      <c r="B24" s="49" t="s">
        <v>15</v>
      </c>
      <c r="C24" s="236">
        <f>'[2]2024_T1'!$E$81+K23</f>
        <v>9530</v>
      </c>
      <c r="D24" s="97">
        <f>'[2]2024_T2'!$E$81</f>
        <v>9372</v>
      </c>
      <c r="E24" s="97">
        <f>'[2]2024_T3'!$E$81</f>
        <v>7984</v>
      </c>
      <c r="F24" s="97">
        <f>'[2]2024_T4'!$E$81</f>
        <v>7471</v>
      </c>
      <c r="G24" s="96">
        <f t="shared" si="1"/>
        <v>34357</v>
      </c>
      <c r="H24" s="232">
        <f t="shared" ref="H24" si="7">(G24/$G$26)*100</f>
        <v>46.551046677054394</v>
      </c>
      <c r="I24" s="28">
        <f>(F24/[4]NSA_06_ST!F24-1)*100</f>
        <v>1.9792519792519725</v>
      </c>
      <c r="J24" s="7"/>
    </row>
    <row r="25" spans="1:11" ht="15.5" thickTop="1" thickBot="1" x14ac:dyDescent="0.4">
      <c r="B25" s="13" t="s">
        <v>9</v>
      </c>
      <c r="C25" s="228">
        <f>'[2]2024_T1'!$D$83+K25</f>
        <v>20415</v>
      </c>
      <c r="D25" s="57">
        <f>'[2]2024_T2'!$D$83</f>
        <v>21002</v>
      </c>
      <c r="E25" s="57">
        <f>'[2]2024_T3'!$D$83</f>
        <v>18173</v>
      </c>
      <c r="F25" s="57">
        <f>'[2]2024_T4'!$D$83</f>
        <v>16800</v>
      </c>
      <c r="G25" s="27">
        <f t="shared" si="1"/>
        <v>76390</v>
      </c>
      <c r="H25" s="232">
        <f t="shared" ref="H25" si="8">(G25/$G$25)*100</f>
        <v>100</v>
      </c>
      <c r="I25" s="218">
        <f>(F25/[4]NSA_06_ST!F25-1)*100</f>
        <v>0.91302258529553093</v>
      </c>
      <c r="J25" s="7"/>
      <c r="K25" s="234">
        <f>C35-K35</f>
        <v>14449</v>
      </c>
    </row>
    <row r="26" spans="1:11" ht="15.5" thickTop="1" thickBot="1" x14ac:dyDescent="0.4">
      <c r="B26" s="49" t="s">
        <v>15</v>
      </c>
      <c r="C26" s="247">
        <f>'[2]2024_T1'!$E$83+K25</f>
        <v>19543</v>
      </c>
      <c r="D26" s="99">
        <f>'[2]2024_T2'!$E$83</f>
        <v>20255</v>
      </c>
      <c r="E26" s="99">
        <f>'[2]2024_T3'!$E$83</f>
        <v>17661</v>
      </c>
      <c r="F26" s="99">
        <f>'[2]2024_T4'!$E$83</f>
        <v>16346</v>
      </c>
      <c r="G26" s="96">
        <f t="shared" si="1"/>
        <v>73805</v>
      </c>
      <c r="H26" s="232">
        <f t="shared" ref="H26" si="9">(G26/$G$26)*100</f>
        <v>100</v>
      </c>
      <c r="I26" s="224">
        <f>(F26/[4]NSA_06_ST!F26-1)*100</f>
        <v>1.4208599615312956</v>
      </c>
      <c r="J26" s="7"/>
    </row>
    <row r="27" spans="1:11" ht="36" customHeight="1" thickTop="1" x14ac:dyDescent="0.35">
      <c r="G27" s="60"/>
      <c r="J27" s="7"/>
    </row>
    <row r="28" spans="1:11" x14ac:dyDescent="0.35">
      <c r="B28" s="4" t="s">
        <v>16</v>
      </c>
      <c r="C28" s="8"/>
      <c r="D28" s="8"/>
      <c r="E28" s="8"/>
      <c r="F28" s="8"/>
      <c r="G28" s="8"/>
      <c r="H28" s="8"/>
      <c r="I28" s="8"/>
      <c r="J28" s="7"/>
    </row>
    <row r="29" spans="1:11" ht="15" thickBot="1" x14ac:dyDescent="0.4">
      <c r="C29" s="7"/>
      <c r="D29" s="7"/>
      <c r="E29" s="7"/>
      <c r="F29" s="7"/>
      <c r="G29" s="7"/>
      <c r="H29" s="7"/>
      <c r="I29" s="7"/>
      <c r="J29" s="7"/>
    </row>
    <row r="30" spans="1:11" ht="25" thickTop="1" thickBot="1" x14ac:dyDescent="0.4">
      <c r="B30" s="9"/>
      <c r="C30" s="24" t="s">
        <v>104</v>
      </c>
      <c r="D30" s="24" t="s">
        <v>105</v>
      </c>
      <c r="E30" s="24" t="s">
        <v>106</v>
      </c>
      <c r="F30" s="24" t="s">
        <v>107</v>
      </c>
      <c r="G30" s="10" t="s">
        <v>108</v>
      </c>
      <c r="J30" s="7"/>
      <c r="K30" s="24" t="s">
        <v>121</v>
      </c>
    </row>
    <row r="31" spans="1:11" ht="15.5" thickTop="1" thickBot="1" x14ac:dyDescent="0.4">
      <c r="B31" s="13" t="s">
        <v>35</v>
      </c>
      <c r="C31" s="239">
        <f>[4]NSA_06_ST!$F$31</f>
        <v>-1598</v>
      </c>
      <c r="D31" s="32">
        <f>'[2]2024_T2'!$F$78</f>
        <v>-961</v>
      </c>
      <c r="E31" s="32">
        <f>'[2]2024_T3'!$F$78</f>
        <v>-757</v>
      </c>
      <c r="F31" s="32">
        <f>'[2]2024_T4'!$F$78</f>
        <v>-1256</v>
      </c>
      <c r="G31" s="33">
        <f t="shared" ref="G31:G35" si="10">SUM(C31:F31)</f>
        <v>-4572</v>
      </c>
      <c r="J31" s="7"/>
      <c r="K31" s="245">
        <f>'[2]2024_T1'!$F$78</f>
        <v>-5514</v>
      </c>
    </row>
    <row r="32" spans="1:11" ht="15.5" thickTop="1" thickBot="1" x14ac:dyDescent="0.4">
      <c r="B32" s="13" t="s">
        <v>36</v>
      </c>
      <c r="C32" s="240">
        <f>[4]NSA_06_ST!$F$32</f>
        <v>-1116</v>
      </c>
      <c r="D32" s="34">
        <f>'[2]2024_T2'!$F$79</f>
        <v>-790</v>
      </c>
      <c r="E32" s="34">
        <f>'[2]2024_T3'!$F$79</f>
        <v>-650</v>
      </c>
      <c r="F32" s="34">
        <f>'[2]2024_T4'!$F$79</f>
        <v>-872</v>
      </c>
      <c r="G32" s="33">
        <f t="shared" si="10"/>
        <v>-3428</v>
      </c>
      <c r="K32" s="245">
        <f>'[2]2024_T1'!$F$79</f>
        <v>-1354</v>
      </c>
    </row>
    <row r="33" spans="2:11" ht="15.5" thickTop="1" thickBot="1" x14ac:dyDescent="0.4">
      <c r="B33" s="13" t="s">
        <v>37</v>
      </c>
      <c r="C33" s="240">
        <f>[4]NSA_06_ST!$F$33</f>
        <v>-59</v>
      </c>
      <c r="D33" s="34">
        <f>'[2]2024_T2'!$F$80</f>
        <v>8</v>
      </c>
      <c r="E33" s="34">
        <f>'[2]2024_T3'!$F$80</f>
        <v>85</v>
      </c>
      <c r="F33" s="34">
        <f>'[2]2024_T4'!$F$80</f>
        <v>-48</v>
      </c>
      <c r="G33" s="33">
        <f t="shared" si="10"/>
        <v>-14</v>
      </c>
      <c r="K33" s="245">
        <f>'[2]2024_T1'!$F$80</f>
        <v>-2569</v>
      </c>
    </row>
    <row r="34" spans="2:11" ht="15.5" thickTop="1" thickBot="1" x14ac:dyDescent="0.4">
      <c r="B34" s="13" t="s">
        <v>38</v>
      </c>
      <c r="C34" s="239">
        <f>[4]NSA_06_ST!$F$34</f>
        <v>4326</v>
      </c>
      <c r="D34" s="32">
        <f>'[2]2024_T2'!$F$81</f>
        <v>3433</v>
      </c>
      <c r="E34" s="32">
        <f>'[2]2024_T3'!$F$81</f>
        <v>3065</v>
      </c>
      <c r="F34" s="32">
        <f>'[2]2024_T4'!$F$81</f>
        <v>3658</v>
      </c>
      <c r="G34" s="33">
        <f t="shared" si="10"/>
        <v>14482</v>
      </c>
      <c r="K34" s="245">
        <f>'[2]2024_T1'!$F$81</f>
        <v>-3462</v>
      </c>
    </row>
    <row r="35" spans="2:11" ht="15.5" thickTop="1" thickBot="1" x14ac:dyDescent="0.4">
      <c r="B35" s="13" t="s">
        <v>9</v>
      </c>
      <c r="C35" s="246">
        <f>[4]NSA_06_ST!$F$35</f>
        <v>1557</v>
      </c>
      <c r="D35" s="50">
        <f>'[2]2024_T2'!$F$83</f>
        <v>1692</v>
      </c>
      <c r="E35" s="50">
        <f>'[2]2024_T3'!$F$83</f>
        <v>1752</v>
      </c>
      <c r="F35" s="50">
        <f>'[2]2024_T4'!$F$83</f>
        <v>1493</v>
      </c>
      <c r="G35" s="33">
        <f t="shared" si="10"/>
        <v>6494</v>
      </c>
      <c r="H35" s="60"/>
      <c r="I35" s="60"/>
      <c r="K35" s="245">
        <f>'[2]2024_T1'!$F$83</f>
        <v>-12892</v>
      </c>
    </row>
    <row r="36" spans="2:11" ht="15" thickTop="1" x14ac:dyDescent="0.35">
      <c r="C36" s="7"/>
      <c r="D36" s="7"/>
      <c r="E36" s="7"/>
      <c r="F36" s="7"/>
      <c r="G36" s="7"/>
      <c r="H36" s="7"/>
      <c r="I36" s="7"/>
      <c r="J36" s="7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4681A-5210-4F25-AA9E-B8BB648CF7BE}">
  <dimension ref="A2:Q48"/>
  <sheetViews>
    <sheetView zoomScale="90" zoomScaleNormal="90" workbookViewId="0">
      <pane ySplit="3" topLeftCell="A4" activePane="bottomLeft" state="frozen"/>
      <selection pane="bottomLeft" activeCell="I14" sqref="I14"/>
    </sheetView>
  </sheetViews>
  <sheetFormatPr baseColWidth="10" defaultRowHeight="14.5" x14ac:dyDescent="0.35"/>
  <cols>
    <col min="1" max="1" width="3" customWidth="1"/>
    <col min="2" max="2" width="32.26953125" customWidth="1"/>
    <col min="10" max="10" width="2.7265625" customWidth="1"/>
    <col min="11" max="11" width="11" bestFit="1" customWidth="1"/>
    <col min="12" max="12" width="11.7265625" customWidth="1"/>
    <col min="13" max="14" width="11.7265625" bestFit="1" customWidth="1"/>
  </cols>
  <sheetData>
    <row r="2" spans="1:17" ht="21" x14ac:dyDescent="0.35">
      <c r="B2" s="2" t="s">
        <v>0</v>
      </c>
      <c r="C2" s="3"/>
      <c r="D2" s="4"/>
      <c r="E2" s="4"/>
      <c r="F2" s="1"/>
      <c r="G2" s="1"/>
      <c r="H2" s="1"/>
      <c r="I2" s="1"/>
    </row>
    <row r="3" spans="1:17" ht="21" x14ac:dyDescent="0.35">
      <c r="B3" s="5" t="s">
        <v>39</v>
      </c>
      <c r="C3" s="6" t="s">
        <v>40</v>
      </c>
      <c r="D3" s="4"/>
      <c r="E3" s="4"/>
      <c r="F3" s="4"/>
      <c r="G3" s="4"/>
      <c r="H3" s="4"/>
      <c r="I3" s="4"/>
    </row>
    <row r="4" spans="1:17" ht="42.75" customHeight="1" x14ac:dyDescent="0.35"/>
    <row r="5" spans="1:17" x14ac:dyDescent="0.35">
      <c r="A5" s="1"/>
      <c r="B5" s="4" t="s">
        <v>41</v>
      </c>
      <c r="C5" s="8"/>
      <c r="D5" s="8"/>
      <c r="E5" s="8"/>
      <c r="F5" s="8"/>
      <c r="G5" s="8"/>
      <c r="H5" s="8"/>
      <c r="I5" s="8"/>
      <c r="J5" s="7"/>
      <c r="O5" s="1"/>
      <c r="P5" s="1"/>
      <c r="Q5" s="1"/>
    </row>
    <row r="6" spans="1:17" ht="15" thickBot="1" x14ac:dyDescent="0.4">
      <c r="C6" s="7"/>
      <c r="D6" s="7"/>
      <c r="E6" s="7"/>
      <c r="F6" s="7"/>
      <c r="G6" s="7"/>
      <c r="H6" s="7"/>
      <c r="I6" s="7"/>
      <c r="J6" s="7"/>
      <c r="O6" s="1"/>
      <c r="P6" s="1"/>
      <c r="Q6" s="1"/>
    </row>
    <row r="7" spans="1:17" ht="37" thickTop="1" thickBot="1" x14ac:dyDescent="0.4">
      <c r="B7" s="9"/>
      <c r="C7" s="24" t="s">
        <v>104</v>
      </c>
      <c r="D7" s="24" t="s">
        <v>105</v>
      </c>
      <c r="E7" s="24" t="s">
        <v>106</v>
      </c>
      <c r="F7" s="24" t="s">
        <v>107</v>
      </c>
      <c r="G7" s="10" t="s">
        <v>108</v>
      </c>
      <c r="H7" s="118" t="s">
        <v>5</v>
      </c>
      <c r="I7" s="10" t="s">
        <v>109</v>
      </c>
      <c r="J7" s="7"/>
      <c r="O7" s="1"/>
      <c r="P7" s="1"/>
      <c r="Q7" s="1"/>
    </row>
    <row r="8" spans="1:17" ht="15.5" thickTop="1" thickBot="1" x14ac:dyDescent="0.4">
      <c r="B8" s="13" t="s">
        <v>42</v>
      </c>
      <c r="C8" s="55">
        <f>'[2]2024_T1'!$C$88</f>
        <v>7842</v>
      </c>
      <c r="D8" s="55">
        <f>'[2]2024_T2'!$C$88</f>
        <v>5150</v>
      </c>
      <c r="E8" s="55">
        <f>'[2]2024_T3'!$C$88</f>
        <v>4676</v>
      </c>
      <c r="F8" s="55">
        <f>'[2]2024_T4'!$C$88</f>
        <v>6328</v>
      </c>
      <c r="G8" s="52">
        <f t="shared" ref="G8:G15" si="0">SUM(C8:F8)</f>
        <v>23996</v>
      </c>
      <c r="H8" s="183">
        <f>(G8/$G$15)*100</f>
        <v>71.497526965019958</v>
      </c>
      <c r="I8" s="16">
        <f>(F8/[4]NSA_06_MO!F8-1)*100</f>
        <v>-6.1962644530091922</v>
      </c>
      <c r="J8" s="7"/>
      <c r="K8" s="263">
        <f>E8/$E$15*100</f>
        <v>68.292682926829272</v>
      </c>
      <c r="L8" s="263">
        <f>F8/$F$15*100</f>
        <v>69.992257493640082</v>
      </c>
      <c r="O8" s="1"/>
      <c r="P8" s="1"/>
      <c r="Q8" s="1"/>
    </row>
    <row r="9" spans="1:17" ht="15.5" thickTop="1" thickBot="1" x14ac:dyDescent="0.4">
      <c r="B9" s="13" t="s">
        <v>43</v>
      </c>
      <c r="C9" s="55">
        <f>'[2]2024_T1'!$C$89+'[2]2024_T1'!$C$90</f>
        <v>343</v>
      </c>
      <c r="D9" s="55">
        <f>'[2]2024_T2'!$C$89+'[2]2024_T2'!$C$90</f>
        <v>227</v>
      </c>
      <c r="E9" s="55">
        <f>'[2]2024_T3'!$C$89+'[2]2024_T3'!$C$90</f>
        <v>170</v>
      </c>
      <c r="F9" s="55">
        <f>'[2]2024_T4'!$C$89+'[2]2024_T4'!$C$90</f>
        <v>198</v>
      </c>
      <c r="G9" s="52">
        <f t="shared" si="0"/>
        <v>938</v>
      </c>
      <c r="H9" s="183">
        <f t="shared" ref="H9:H15" si="1">(G9/$G$15)*100</f>
        <v>2.794827483463441</v>
      </c>
      <c r="I9" s="16">
        <f>(F9/[4]NSA_06_MO!F9-1)*100</f>
        <v>-27.205882352941181</v>
      </c>
      <c r="K9" s="262">
        <f t="shared" ref="K9:K15" si="2">E9/$E$15*100</f>
        <v>2.4828391996494816</v>
      </c>
      <c r="L9" s="262">
        <f t="shared" ref="L9:L15" si="3">F9/$F$15*100</f>
        <v>2.1900232275190796</v>
      </c>
      <c r="O9" s="1"/>
      <c r="P9" s="1"/>
      <c r="Q9" s="1"/>
    </row>
    <row r="10" spans="1:17" ht="15.5" thickTop="1" thickBot="1" x14ac:dyDescent="0.4">
      <c r="B10" s="13" t="s">
        <v>44</v>
      </c>
      <c r="C10" s="55">
        <f>'[2]2024_T1'!$C$91</f>
        <v>97</v>
      </c>
      <c r="D10" s="55">
        <f>'[2]2024_T2'!$C$91</f>
        <v>32</v>
      </c>
      <c r="E10" s="55">
        <f>'[2]2024_T3'!$C$91</f>
        <v>29</v>
      </c>
      <c r="F10" s="55">
        <f>'[2]2024_T4'!$C$91</f>
        <v>70</v>
      </c>
      <c r="G10" s="52">
        <f t="shared" si="0"/>
        <v>228</v>
      </c>
      <c r="H10" s="183">
        <f t="shared" si="1"/>
        <v>0.67933972945593224</v>
      </c>
      <c r="I10" s="16">
        <f>(F10/[4]NSA_06_MO!F10-1)*100</f>
        <v>-30.693069306930699</v>
      </c>
      <c r="J10" s="7"/>
      <c r="K10" s="262">
        <f t="shared" si="2"/>
        <v>0.42354315758726452</v>
      </c>
      <c r="L10" s="262">
        <f t="shared" si="3"/>
        <v>0.77425063599159383</v>
      </c>
      <c r="O10" s="1"/>
      <c r="P10" s="1"/>
      <c r="Q10" s="1"/>
    </row>
    <row r="11" spans="1:17" ht="15.5" thickTop="1" thickBot="1" x14ac:dyDescent="0.4">
      <c r="B11" s="13" t="s">
        <v>45</v>
      </c>
      <c r="C11" s="55">
        <f>'[2]2024_T1'!$C$92</f>
        <v>537</v>
      </c>
      <c r="D11" s="55">
        <f>'[2]2024_T2'!$C$92</f>
        <v>596</v>
      </c>
      <c r="E11" s="55">
        <f>'[2]2024_T3'!$C$92</f>
        <v>586</v>
      </c>
      <c r="F11" s="55">
        <f>'[2]2024_T4'!$C$92</f>
        <v>635</v>
      </c>
      <c r="G11" s="52">
        <f t="shared" si="0"/>
        <v>2354</v>
      </c>
      <c r="H11" s="183">
        <f t="shared" si="1"/>
        <v>7.01388475061081</v>
      </c>
      <c r="I11" s="16">
        <f>(G11/[4]NSA_06_MO!G11-1)*100</f>
        <v>416.22807017543863</v>
      </c>
      <c r="J11" s="260"/>
      <c r="K11" s="261">
        <f t="shared" si="2"/>
        <v>8.5584927705564482</v>
      </c>
      <c r="L11" s="261">
        <f t="shared" si="3"/>
        <v>7.0235593407808867</v>
      </c>
      <c r="M11" s="264" t="s">
        <v>125</v>
      </c>
      <c r="O11" s="1"/>
      <c r="P11" s="1"/>
      <c r="Q11" s="1"/>
    </row>
    <row r="12" spans="1:17" ht="15.5" thickTop="1" thickBot="1" x14ac:dyDescent="0.4">
      <c r="B12" s="13" t="s">
        <v>46</v>
      </c>
      <c r="C12" s="55">
        <f>'[2]2024_T1'!$C$93</f>
        <v>83</v>
      </c>
      <c r="D12" s="55">
        <f>'[2]2024_T2'!$C$93</f>
        <v>116</v>
      </c>
      <c r="E12" s="55">
        <f>'[2]2024_T3'!$C$93</f>
        <v>112</v>
      </c>
      <c r="F12" s="55">
        <f>'[2]2024_T4'!$C$93</f>
        <v>161</v>
      </c>
      <c r="G12" s="52">
        <f t="shared" si="0"/>
        <v>472</v>
      </c>
      <c r="H12" s="183">
        <f t="shared" si="1"/>
        <v>1.4063524223824564</v>
      </c>
      <c r="I12" s="16">
        <f>(F12/[4]NSA_06_MO!F12-1)*100</f>
        <v>222.00000000000003</v>
      </c>
      <c r="J12" s="260"/>
      <c r="K12" s="262">
        <f t="shared" si="2"/>
        <v>1.6357528844749527</v>
      </c>
      <c r="L12" s="262">
        <f t="shared" si="3"/>
        <v>1.7807764627806657</v>
      </c>
      <c r="O12" s="1"/>
      <c r="P12" s="1"/>
      <c r="Q12" s="1"/>
    </row>
    <row r="13" spans="1:17" ht="15.5" thickTop="1" thickBot="1" x14ac:dyDescent="0.4">
      <c r="B13" s="13" t="s">
        <v>47</v>
      </c>
      <c r="C13" s="55">
        <f>'[2]2024_T1'!$C$94</f>
        <v>1580</v>
      </c>
      <c r="D13" s="55">
        <f>'[2]2024_T2'!$C$94</f>
        <v>1068</v>
      </c>
      <c r="E13" s="55">
        <f>'[2]2024_T3'!$C$94</f>
        <v>1273</v>
      </c>
      <c r="F13" s="55">
        <f>'[2]2024_T4'!$C$94</f>
        <v>1648</v>
      </c>
      <c r="G13" s="52">
        <f t="shared" si="0"/>
        <v>5569</v>
      </c>
      <c r="H13" s="183">
        <f>(G13/$G$15)*100</f>
        <v>16.593170847982837</v>
      </c>
      <c r="I13" s="16">
        <f>(F13/[4]NSA_06_MO!F13-1)*100</f>
        <v>48.870822041553751</v>
      </c>
      <c r="J13" s="7"/>
      <c r="K13" s="262">
        <f t="shared" si="2"/>
        <v>18.592084124434059</v>
      </c>
      <c r="L13" s="262">
        <f t="shared" si="3"/>
        <v>18.22807211591638</v>
      </c>
      <c r="O13" s="1"/>
      <c r="P13" s="1"/>
      <c r="Q13" s="1"/>
    </row>
    <row r="14" spans="1:17" ht="15.5" thickTop="1" thickBot="1" x14ac:dyDescent="0.4">
      <c r="B14" s="13" t="s">
        <v>48</v>
      </c>
      <c r="C14" s="55">
        <f>'[2]2024_T1'!$C$95</f>
        <v>0</v>
      </c>
      <c r="D14" s="55">
        <f>'[2]2024_T2'!$C$95</f>
        <v>3</v>
      </c>
      <c r="E14" s="55">
        <f>'[2]2024_T3'!$C$95</f>
        <v>1</v>
      </c>
      <c r="F14" s="55">
        <f>'[2]2024_T4'!$C$95</f>
        <v>1</v>
      </c>
      <c r="G14" s="52">
        <f t="shared" si="0"/>
        <v>5</v>
      </c>
      <c r="H14" s="183">
        <f t="shared" si="1"/>
        <v>1.4897801084559919E-2</v>
      </c>
      <c r="I14" s="16">
        <f>IF([4]NSA_06_MO!$G$14&gt;5,($G$14/[4]NSA_06_MO!$G$14-1)*100,"ns")</f>
        <v>-16.666666666666664</v>
      </c>
      <c r="J14" s="7"/>
      <c r="K14" s="262">
        <f t="shared" si="2"/>
        <v>1.4604936468526361E-2</v>
      </c>
      <c r="L14" s="262">
        <f t="shared" si="3"/>
        <v>1.1060723371308484E-2</v>
      </c>
      <c r="O14" s="1"/>
      <c r="P14" s="1"/>
      <c r="Q14" s="1"/>
    </row>
    <row r="15" spans="1:17" ht="15.5" thickTop="1" thickBot="1" x14ac:dyDescent="0.4">
      <c r="B15" s="13" t="s">
        <v>9</v>
      </c>
      <c r="C15" s="55">
        <f>'[2]2024_T1'!$C$96</f>
        <v>10482</v>
      </c>
      <c r="D15" s="55">
        <f>'[2]2024_T2'!$C$96</f>
        <v>7192</v>
      </c>
      <c r="E15" s="55">
        <f>'[2]2024_T3'!$C$96</f>
        <v>6847</v>
      </c>
      <c r="F15" s="55">
        <f>'[2]2024_T4'!$C$96</f>
        <v>9041</v>
      </c>
      <c r="G15" s="52">
        <f t="shared" si="0"/>
        <v>33562</v>
      </c>
      <c r="H15" s="183">
        <f t="shared" si="1"/>
        <v>100</v>
      </c>
      <c r="I15" s="16">
        <f>(F15/[4]NSA_06_MO!F15-1)*100</f>
        <v>4.0391254315304881</v>
      </c>
      <c r="J15" s="7"/>
      <c r="K15" s="262">
        <f t="shared" si="2"/>
        <v>100</v>
      </c>
      <c r="L15" s="262">
        <f t="shared" si="3"/>
        <v>100</v>
      </c>
      <c r="O15" s="1"/>
      <c r="P15" s="1"/>
      <c r="Q15" s="1"/>
    </row>
    <row r="16" spans="1:17" ht="36" customHeight="1" thickTop="1" x14ac:dyDescent="0.35">
      <c r="C16" s="7"/>
      <c r="D16" s="7"/>
      <c r="E16" s="7"/>
      <c r="F16" s="7"/>
      <c r="G16" s="7"/>
      <c r="H16" s="7"/>
      <c r="I16" s="7"/>
      <c r="J16" s="7"/>
      <c r="O16" s="1"/>
    </row>
    <row r="17" spans="1:15" x14ac:dyDescent="0.35">
      <c r="B17" s="4" t="s">
        <v>14</v>
      </c>
      <c r="C17" s="8"/>
      <c r="D17" s="8"/>
      <c r="E17" s="8"/>
      <c r="F17" s="23"/>
      <c r="G17" s="23"/>
      <c r="H17" s="23"/>
      <c r="I17" s="23"/>
      <c r="J17" s="7"/>
      <c r="O17" s="1"/>
    </row>
    <row r="18" spans="1:15" ht="15" thickBot="1" x14ac:dyDescent="0.4">
      <c r="C18" s="7"/>
      <c r="D18" s="7"/>
      <c r="E18" s="7"/>
      <c r="F18" s="7"/>
      <c r="G18" s="7"/>
      <c r="H18" s="7"/>
      <c r="I18" s="7"/>
      <c r="J18" s="7"/>
      <c r="O18" s="1"/>
    </row>
    <row r="19" spans="1:15" ht="37" thickTop="1" thickBot="1" x14ac:dyDescent="0.4">
      <c r="B19" s="9"/>
      <c r="C19" s="24" t="s">
        <v>104</v>
      </c>
      <c r="D19" s="24" t="s">
        <v>105</v>
      </c>
      <c r="E19" s="24" t="s">
        <v>106</v>
      </c>
      <c r="F19" s="24" t="s">
        <v>107</v>
      </c>
      <c r="G19" s="10" t="s">
        <v>108</v>
      </c>
      <c r="H19" s="118" t="s">
        <v>5</v>
      </c>
      <c r="I19" s="10" t="s">
        <v>109</v>
      </c>
      <c r="J19" s="7"/>
      <c r="K19" s="24" t="s">
        <v>120</v>
      </c>
      <c r="O19" s="1"/>
    </row>
    <row r="20" spans="1:15" ht="15.5" thickTop="1" thickBot="1" x14ac:dyDescent="0.4">
      <c r="B20" s="25" t="s">
        <v>42</v>
      </c>
      <c r="C20" s="248">
        <f>'[2]2024_T1'!$D$88+K20</f>
        <v>16783</v>
      </c>
      <c r="D20" s="56">
        <f>'[2]2024_T2'!$D$88</f>
        <v>17161</v>
      </c>
      <c r="E20" s="56">
        <f>'[2]2024_T3'!$D$88</f>
        <v>14952</v>
      </c>
      <c r="F20" s="56">
        <f>'[2]2024_T4'!$D$88</f>
        <v>13698</v>
      </c>
      <c r="G20" s="27">
        <f>SUM(C20:F20)</f>
        <v>62594</v>
      </c>
      <c r="H20" s="232">
        <f>G20/$G$34*100</f>
        <v>81.940044508443506</v>
      </c>
      <c r="I20" s="28">
        <f>(F20/[4]NSA_06_MO!F20-1)*100</f>
        <v>1.7304121797252048</v>
      </c>
      <c r="J20" s="7"/>
      <c r="K20" s="234">
        <f>C40-K40</f>
        <v>12203</v>
      </c>
      <c r="O20" s="1"/>
    </row>
    <row r="21" spans="1:15" ht="15.5" thickTop="1" thickBot="1" x14ac:dyDescent="0.4">
      <c r="B21" s="29" t="s">
        <v>15</v>
      </c>
      <c r="C21" s="236">
        <f>'[2]2024_T1'!$E$88+K20</f>
        <v>16081</v>
      </c>
      <c r="D21" s="97">
        <f>'[2]2024_T2'!$E$88</f>
        <v>16557</v>
      </c>
      <c r="E21" s="97">
        <f>'[2]2024_T3'!$E$88</f>
        <v>14539</v>
      </c>
      <c r="F21" s="97">
        <f>'[2]2024_T4'!$E$88</f>
        <v>13345</v>
      </c>
      <c r="G21" s="96">
        <f t="shared" ref="G21:G29" si="4">SUM(C21:F21)</f>
        <v>60522</v>
      </c>
      <c r="H21" s="232">
        <f>G21/$G$35*100</f>
        <v>82.002574351331219</v>
      </c>
      <c r="I21" s="28">
        <f>(F21/[4]NSA_06_MO!F21-1)*100</f>
        <v>2.0181943276508019</v>
      </c>
      <c r="J21" s="7"/>
      <c r="O21" s="1"/>
    </row>
    <row r="22" spans="1:15" ht="15.5" thickTop="1" thickBot="1" x14ac:dyDescent="0.4">
      <c r="B22" s="25" t="s">
        <v>43</v>
      </c>
      <c r="C22" s="228">
        <f>'[2]2024_T1'!$D$89+'[2]2024_T1'!$D$90+K22</f>
        <v>2646</v>
      </c>
      <c r="D22" s="57">
        <f>'[2]2024_T2'!$D$89+'[2]2024_T2'!$D$90</f>
        <v>2698</v>
      </c>
      <c r="E22" s="57">
        <f>'[2]2024_T3'!$D$89+'[2]2024_T3'!$D$90</f>
        <v>2280</v>
      </c>
      <c r="F22" s="57">
        <f>'[2]2024_T4'!$D$89+'[2]2024_T4'!$D$90</f>
        <v>2134</v>
      </c>
      <c r="G22" s="27">
        <f t="shared" si="4"/>
        <v>9758</v>
      </c>
      <c r="H22" s="232">
        <f t="shared" ref="H22" si="5">G22/$G$34*100</f>
        <v>12.773923288388534</v>
      </c>
      <c r="I22" s="28">
        <f>(F22/[4]NSA_06_MO!F22-1)*100</f>
        <v>-5.0711743772241968</v>
      </c>
      <c r="J22" s="7"/>
      <c r="K22" s="234">
        <f>C41-K41</f>
        <v>1756</v>
      </c>
      <c r="O22" s="1"/>
    </row>
    <row r="23" spans="1:15" ht="15.5" thickTop="1" thickBot="1" x14ac:dyDescent="0.4">
      <c r="B23" s="29" t="s">
        <v>15</v>
      </c>
      <c r="C23" s="236">
        <f>'[2]2024_T1'!$E$89+'[2]2024_T1'!$E$90+K22</f>
        <v>2590</v>
      </c>
      <c r="D23" s="97">
        <f>'[2]2024_T2'!$E$89+'[2]2024_T2'!$E$90</f>
        <v>2672</v>
      </c>
      <c r="E23" s="97">
        <f>'[2]2024_T3'!$E$89+'[2]2024_T3'!$E$90</f>
        <v>2250</v>
      </c>
      <c r="F23" s="97">
        <f>'[2]2024_T4'!$E$89+'[2]2024_T4'!$E$90</f>
        <v>2102</v>
      </c>
      <c r="G23" s="96">
        <f t="shared" si="4"/>
        <v>9614</v>
      </c>
      <c r="H23" s="232">
        <f t="shared" ref="H23" si="6">G23/$G$35*100</f>
        <v>13.02621773592575</v>
      </c>
      <c r="I23" s="28">
        <f>(F23/[4]NSA_06_MO!F23-1)*100</f>
        <v>-5.1871898962562053</v>
      </c>
      <c r="J23" s="7"/>
      <c r="O23" s="1"/>
    </row>
    <row r="24" spans="1:15" ht="15.5" thickTop="1" thickBot="1" x14ac:dyDescent="0.4">
      <c r="B24" s="25" t="s">
        <v>44</v>
      </c>
      <c r="C24" s="228">
        <f>'[2]2024_T1'!$D$91+K24</f>
        <v>536</v>
      </c>
      <c r="D24" s="57">
        <f>'[2]2024_T2'!$D$91</f>
        <v>629</v>
      </c>
      <c r="E24" s="57">
        <f>'[2]2024_T3'!$D$91</f>
        <v>481</v>
      </c>
      <c r="F24" s="57">
        <f>'[2]2024_T4'!$D$91</f>
        <v>487</v>
      </c>
      <c r="G24" s="27">
        <f t="shared" si="4"/>
        <v>2133</v>
      </c>
      <c r="H24" s="232">
        <f t="shared" ref="H24" si="7">G24/$G$34*100</f>
        <v>2.7922502945411702</v>
      </c>
      <c r="I24" s="28">
        <f>(F24/[4]NSA_06_MO!F24-1)*100</f>
        <v>2.3109243697478909</v>
      </c>
      <c r="J24" s="7"/>
      <c r="K24" s="234">
        <f>C42-K42</f>
        <v>403</v>
      </c>
      <c r="O24" s="1"/>
    </row>
    <row r="25" spans="1:15" ht="15.5" thickTop="1" thickBot="1" x14ac:dyDescent="0.4">
      <c r="A25" s="1"/>
      <c r="B25" s="29" t="s">
        <v>15</v>
      </c>
      <c r="C25" s="236">
        <f>'[2]2024_T1'!$E$91+K24</f>
        <v>512</v>
      </c>
      <c r="D25" s="97">
        <f>'[2]2024_T2'!$E$91</f>
        <v>609</v>
      </c>
      <c r="E25" s="97">
        <f>'[2]2024_T3'!$E$91</f>
        <v>463</v>
      </c>
      <c r="F25" s="97">
        <f>'[2]2024_T4'!$E$91</f>
        <v>477</v>
      </c>
      <c r="G25" s="96">
        <f t="shared" si="4"/>
        <v>2061</v>
      </c>
      <c r="H25" s="232">
        <f t="shared" ref="H25" si="8">G25/$G$35*100</f>
        <v>2.7924937334868911</v>
      </c>
      <c r="I25" s="28">
        <f>(F25/[4]NSA_06_MO!F25-1)*100</f>
        <v>2.8017241379310276</v>
      </c>
      <c r="J25" s="7"/>
    </row>
    <row r="26" spans="1:15" ht="15.5" thickTop="1" thickBot="1" x14ac:dyDescent="0.4">
      <c r="B26" s="25" t="s">
        <v>45</v>
      </c>
      <c r="C26" s="228">
        <f>'[2]2024_T1'!$D$92+K26</f>
        <v>228</v>
      </c>
      <c r="D26" s="57">
        <f>'[2]2024_T2'!$D$92</f>
        <v>223</v>
      </c>
      <c r="E26" s="57">
        <f>'[2]2024_T3'!$D$92</f>
        <v>199</v>
      </c>
      <c r="F26" s="57">
        <f>'[2]2024_T4'!$D$92</f>
        <v>235</v>
      </c>
      <c r="G26" s="27">
        <f t="shared" si="4"/>
        <v>885</v>
      </c>
      <c r="H26" s="232">
        <f t="shared" ref="H26" si="9">G26/$G$34*100</f>
        <v>1.1585286032203168</v>
      </c>
      <c r="I26" s="28">
        <f>(F26/[4]NSA_06_MO!F26-1)*100</f>
        <v>29.834254143646397</v>
      </c>
      <c r="J26" s="7"/>
      <c r="K26" s="234">
        <f>C43-K43</f>
        <v>109</v>
      </c>
    </row>
    <row r="27" spans="1:15" ht="15.5" thickTop="1" thickBot="1" x14ac:dyDescent="0.4">
      <c r="B27" s="29" t="s">
        <v>15</v>
      </c>
      <c r="C27" s="236">
        <f>'[2]2024_T1'!$E$92+K26</f>
        <v>214</v>
      </c>
      <c r="D27" s="97">
        <f>'[2]2024_T2'!$E$92</f>
        <v>216</v>
      </c>
      <c r="E27" s="97">
        <f>'[2]2024_T3'!$E$92</f>
        <v>196</v>
      </c>
      <c r="F27" s="97">
        <f>'[2]2024_T4'!$E$92</f>
        <v>226</v>
      </c>
      <c r="G27" s="96">
        <f t="shared" si="4"/>
        <v>852</v>
      </c>
      <c r="H27" s="232">
        <f t="shared" ref="H27" si="10">G27/$G$35*100</f>
        <v>1.1543933337849739</v>
      </c>
      <c r="I27" s="28">
        <f>(F27/[4]NSA_06_MO!F27-1)*100</f>
        <v>26.256983240223452</v>
      </c>
      <c r="J27" s="7"/>
    </row>
    <row r="28" spans="1:15" ht="15.5" thickTop="1" thickBot="1" x14ac:dyDescent="0.4">
      <c r="B28" s="25" t="s">
        <v>46</v>
      </c>
      <c r="C28" s="228">
        <f>'[2]2024_T1'!$D$93+K28</f>
        <v>3</v>
      </c>
      <c r="D28" s="57">
        <f>'[2]2024_T2'!$D$93</f>
        <v>20</v>
      </c>
      <c r="E28" s="57">
        <f>'[2]2024_T3'!$D$93</f>
        <v>10</v>
      </c>
      <c r="F28" s="57">
        <f>'[2]2024_T4'!$D$93</f>
        <v>10</v>
      </c>
      <c r="G28" s="27">
        <f t="shared" si="4"/>
        <v>43</v>
      </c>
      <c r="H28" s="232">
        <f t="shared" ref="H28" si="11">G28/$G$34*100</f>
        <v>5.6290090325958893E-2</v>
      </c>
      <c r="I28" s="28">
        <f>(F28/[4]NSA_06_MO!F28-1)*100</f>
        <v>-37.5</v>
      </c>
      <c r="J28" s="7"/>
      <c r="K28" s="234">
        <f>C44-K44</f>
        <v>-9</v>
      </c>
    </row>
    <row r="29" spans="1:15" ht="15.5" thickTop="1" thickBot="1" x14ac:dyDescent="0.4">
      <c r="B29" s="29" t="s">
        <v>15</v>
      </c>
      <c r="C29" s="236">
        <f>'[2]2024_T1'!$E$93+K28</f>
        <v>0</v>
      </c>
      <c r="D29" s="97">
        <f>'[2]2024_T2'!$E$93</f>
        <v>16</v>
      </c>
      <c r="E29" s="97">
        <f>'[2]2024_T3'!$E$93</f>
        <v>9</v>
      </c>
      <c r="F29" s="97">
        <f>'[2]2024_T4'!$E$93</f>
        <v>8</v>
      </c>
      <c r="G29" s="96">
        <f t="shared" si="4"/>
        <v>33</v>
      </c>
      <c r="H29" s="232">
        <f t="shared" ref="H29" si="12">G29/$G$35*100</f>
        <v>4.4712417857868704E-2</v>
      </c>
      <c r="I29" s="28">
        <f>(F29/[4]NSA_06_MO!F29-1)*100</f>
        <v>-38.46153846153846</v>
      </c>
      <c r="J29" s="7"/>
      <c r="K29" s="7"/>
    </row>
    <row r="30" spans="1:15" ht="15.5" thickTop="1" thickBot="1" x14ac:dyDescent="0.4">
      <c r="B30" s="25" t="s">
        <v>47</v>
      </c>
      <c r="C30" s="228">
        <f>'[2]2024_T1'!$D$94+K30</f>
        <v>205</v>
      </c>
      <c r="D30" s="57">
        <f>'[2]2024_T2'!$D$94</f>
        <v>254</v>
      </c>
      <c r="E30" s="57">
        <f>'[2]2024_T3'!$D$94</f>
        <v>241</v>
      </c>
      <c r="F30" s="57">
        <f>'[2]2024_T4'!$D$94</f>
        <v>224</v>
      </c>
      <c r="G30" s="27">
        <f t="shared" ref="G30:G35" si="13">SUM(C30:F30)</f>
        <v>924</v>
      </c>
      <c r="H30" s="232">
        <f t="shared" ref="H30" si="14">G30/$G$34*100</f>
        <v>1.2095824060740934</v>
      </c>
      <c r="I30" s="28">
        <f>(F30/[4]NSA_06_MO!F30-1)*100</f>
        <v>-10.399999999999999</v>
      </c>
      <c r="J30" s="7"/>
      <c r="K30" s="234">
        <f>C45-K45</f>
        <v>-23</v>
      </c>
    </row>
    <row r="31" spans="1:15" ht="15.5" thickTop="1" thickBot="1" x14ac:dyDescent="0.4">
      <c r="B31" s="29" t="s">
        <v>15</v>
      </c>
      <c r="C31" s="236">
        <f>'[2]2024_T1'!$E$94+K30</f>
        <v>132</v>
      </c>
      <c r="D31" s="97">
        <f>'[2]2024_T2'!$E$94</f>
        <v>168</v>
      </c>
      <c r="E31" s="97">
        <f>'[2]2024_T3'!$E$94</f>
        <v>194</v>
      </c>
      <c r="F31" s="97">
        <f>'[2]2024_T4'!$E$94</f>
        <v>176</v>
      </c>
      <c r="G31" s="96">
        <f t="shared" si="13"/>
        <v>670</v>
      </c>
      <c r="H31" s="232">
        <f t="shared" ref="H31" si="15">G31/$G$35*100</f>
        <v>0.90779757469006161</v>
      </c>
      <c r="I31" s="28">
        <f>(F31/[4]NSA_06_MO!F31-1)*100</f>
        <v>16.556291390728472</v>
      </c>
      <c r="J31" s="7"/>
    </row>
    <row r="32" spans="1:15" ht="15.5" thickTop="1" thickBot="1" x14ac:dyDescent="0.4">
      <c r="B32" s="25" t="s">
        <v>48</v>
      </c>
      <c r="C32" s="228">
        <f>'[2]2024_T1'!$D$95+K32</f>
        <v>14</v>
      </c>
      <c r="D32" s="57">
        <f>'[2]2024_T2'!$D$95</f>
        <v>17</v>
      </c>
      <c r="E32" s="57">
        <f>'[2]2024_T3'!$D$95</f>
        <v>10</v>
      </c>
      <c r="F32" s="57">
        <f>'[2]2024_T4'!$D$95</f>
        <v>12</v>
      </c>
      <c r="G32" s="27">
        <f t="shared" si="13"/>
        <v>53</v>
      </c>
      <c r="H32" s="232">
        <f t="shared" ref="H32" si="16">G32/$G$34*100</f>
        <v>6.9380809006414454E-2</v>
      </c>
      <c r="I32" s="28">
        <f>(F32/[4]NSA_06_MO!F32-1)*100</f>
        <v>0</v>
      </c>
      <c r="J32" s="7"/>
      <c r="K32" s="234">
        <f>C46-K46</f>
        <v>10</v>
      </c>
    </row>
    <row r="33" spans="1:11" ht="15.5" thickTop="1" thickBot="1" x14ac:dyDescent="0.4">
      <c r="B33" s="29" t="s">
        <v>15</v>
      </c>
      <c r="C33" s="236">
        <f>'[2]2024_T1'!$E$95+K32</f>
        <v>14</v>
      </c>
      <c r="D33" s="97">
        <f>'[2]2024_T2'!$E$95</f>
        <v>17</v>
      </c>
      <c r="E33" s="97">
        <f>'[2]2024_T3'!$E$95</f>
        <v>10</v>
      </c>
      <c r="F33" s="97">
        <f>'[2]2024_T4'!$E$95</f>
        <v>12</v>
      </c>
      <c r="G33" s="96">
        <f t="shared" si="13"/>
        <v>53</v>
      </c>
      <c r="H33" s="232">
        <f t="shared" ref="H33" si="17">G33/$G$35*100</f>
        <v>7.1810852923243684E-2</v>
      </c>
      <c r="I33" s="28">
        <f>(F33/[4]NSA_06_MO!F33-1)*100</f>
        <v>0</v>
      </c>
      <c r="J33" s="7"/>
    </row>
    <row r="34" spans="1:11" ht="15.5" thickTop="1" thickBot="1" x14ac:dyDescent="0.4">
      <c r="B34" s="25" t="s">
        <v>9</v>
      </c>
      <c r="C34" s="228">
        <f>'[2]2024_T1'!$D$96+K34</f>
        <v>20415</v>
      </c>
      <c r="D34" s="57">
        <f>'[2]2024_T2'!$D$96</f>
        <v>21002</v>
      </c>
      <c r="E34" s="57">
        <f>'[2]2024_T3'!$D$96</f>
        <v>18173</v>
      </c>
      <c r="F34" s="57">
        <f>'[2]2024_T4'!$D$96</f>
        <v>16800</v>
      </c>
      <c r="G34" s="27">
        <f t="shared" si="13"/>
        <v>76390</v>
      </c>
      <c r="H34" s="232">
        <f t="shared" ref="H34" si="18">G34/$G$34*100</f>
        <v>100</v>
      </c>
      <c r="I34" s="28">
        <f>(F34/[4]NSA_06_MO!F34-1)*100</f>
        <v>0.91302258529553093</v>
      </c>
      <c r="J34" s="7"/>
      <c r="K34" s="234">
        <f>C47-K47</f>
        <v>14449</v>
      </c>
    </row>
    <row r="35" spans="1:11" ht="15.5" thickTop="1" thickBot="1" x14ac:dyDescent="0.4">
      <c r="B35" s="29" t="s">
        <v>15</v>
      </c>
      <c r="C35" s="229">
        <f>'[2]2024_T1'!$E$96+K34</f>
        <v>19543</v>
      </c>
      <c r="D35" s="99">
        <f>'[2]2024_T2'!$E$96</f>
        <v>20255</v>
      </c>
      <c r="E35" s="99">
        <f>'[2]2024_T3'!$E$96</f>
        <v>17661</v>
      </c>
      <c r="F35" s="99">
        <f>'[2]2024_T4'!$E$96</f>
        <v>16346</v>
      </c>
      <c r="G35" s="96">
        <f t="shared" si="13"/>
        <v>73805</v>
      </c>
      <c r="H35" s="232">
        <f t="shared" ref="H35" si="19">G35/$G$35*100</f>
        <v>100</v>
      </c>
      <c r="I35" s="28">
        <f>(F35/[4]NSA_06_MO!F35-1)*100</f>
        <v>1.4208599615312956</v>
      </c>
      <c r="J35" s="7"/>
    </row>
    <row r="36" spans="1:11" ht="36" customHeight="1" thickTop="1" x14ac:dyDescent="0.35">
      <c r="J36" s="7"/>
    </row>
    <row r="37" spans="1:11" x14ac:dyDescent="0.35">
      <c r="A37" s="1"/>
      <c r="B37" s="4" t="s">
        <v>41</v>
      </c>
      <c r="C37" s="8"/>
      <c r="D37" s="8"/>
      <c r="E37" s="8"/>
      <c r="F37" s="8"/>
      <c r="G37" s="8"/>
      <c r="H37" s="8"/>
      <c r="I37" s="8"/>
      <c r="J37" s="7"/>
    </row>
    <row r="38" spans="1:11" ht="15" thickBot="1" x14ac:dyDescent="0.4">
      <c r="C38" s="7"/>
      <c r="D38" s="7"/>
      <c r="E38" s="7"/>
      <c r="F38" s="7"/>
      <c r="G38" s="7"/>
      <c r="H38" s="7"/>
      <c r="I38" s="7"/>
      <c r="J38" s="7"/>
    </row>
    <row r="39" spans="1:11" ht="25" thickTop="1" thickBot="1" x14ac:dyDescent="0.4">
      <c r="B39" s="9"/>
      <c r="C39" s="24" t="s">
        <v>104</v>
      </c>
      <c r="D39" s="24" t="s">
        <v>105</v>
      </c>
      <c r="E39" s="24" t="s">
        <v>106</v>
      </c>
      <c r="F39" s="24" t="s">
        <v>107</v>
      </c>
      <c r="G39" s="10" t="s">
        <v>108</v>
      </c>
      <c r="H39" s="7"/>
      <c r="I39" s="7"/>
      <c r="J39" s="7"/>
      <c r="K39" s="24" t="s">
        <v>121</v>
      </c>
    </row>
    <row r="40" spans="1:11" ht="15.5" thickTop="1" thickBot="1" x14ac:dyDescent="0.4">
      <c r="B40" s="13" t="s">
        <v>42</v>
      </c>
      <c r="C40" s="239">
        <f>'[2]2023_T4'!$F$88</f>
        <v>1141</v>
      </c>
      <c r="D40" s="32">
        <f>'[2]2024_T2'!$F$88</f>
        <v>1210</v>
      </c>
      <c r="E40" s="32">
        <f>'[2]2024_T3'!$F$88</f>
        <v>1211</v>
      </c>
      <c r="F40" s="32">
        <f>'[2]2024_T4'!$F$88</f>
        <v>1088</v>
      </c>
      <c r="G40" s="33">
        <f t="shared" ref="G40:G47" si="20">SUM(C40:F40)</f>
        <v>4650</v>
      </c>
      <c r="H40" s="7"/>
      <c r="I40" s="7"/>
      <c r="J40" s="7"/>
      <c r="K40" s="245">
        <f>'[2]2024_T1'!$F$88</f>
        <v>-11062</v>
      </c>
    </row>
    <row r="41" spans="1:11" ht="15.5" thickTop="1" thickBot="1" x14ac:dyDescent="0.4">
      <c r="B41" s="13" t="s">
        <v>43</v>
      </c>
      <c r="C41" s="240">
        <f>'[2]2023_T4'!$F$89+'[2]2023_T4'!$F$90</f>
        <v>223</v>
      </c>
      <c r="D41" s="34">
        <f>'[2]2024_T2'!$F$89+'[2]2024_T2'!$F$90</f>
        <v>272</v>
      </c>
      <c r="E41" s="34">
        <f>'[2]2024_T3'!$F$89+'[2]2024_T3'!$F$90</f>
        <v>276</v>
      </c>
      <c r="F41" s="34">
        <f>'[2]2024_T4'!$F$89+'[2]2024_T4'!$F$90</f>
        <v>214</v>
      </c>
      <c r="G41" s="33">
        <f t="shared" si="20"/>
        <v>985</v>
      </c>
      <c r="H41" s="7"/>
      <c r="I41" s="7"/>
      <c r="K41" s="245">
        <f>'[2]2024_T1'!$F$89+'[2]2024_T1'!$F$90</f>
        <v>-1533</v>
      </c>
    </row>
    <row r="42" spans="1:11" ht="15.5" thickTop="1" thickBot="1" x14ac:dyDescent="0.4">
      <c r="B42" s="13" t="s">
        <v>44</v>
      </c>
      <c r="C42" s="240">
        <f>'[2]2023_T4'!$F$91</f>
        <v>44</v>
      </c>
      <c r="D42" s="34">
        <f>'[2]2024_T2'!$F$91</f>
        <v>52</v>
      </c>
      <c r="E42" s="34">
        <f>'[2]2024_T3'!$F$91</f>
        <v>64</v>
      </c>
      <c r="F42" s="34">
        <f>'[2]2024_T4'!$F$91</f>
        <v>38</v>
      </c>
      <c r="G42" s="33">
        <f t="shared" si="20"/>
        <v>198</v>
      </c>
      <c r="H42" s="7"/>
      <c r="I42" s="7"/>
      <c r="J42" s="7"/>
      <c r="K42" s="245">
        <f>'[2]2024_T1'!$F$91</f>
        <v>-359</v>
      </c>
    </row>
    <row r="43" spans="1:11" ht="15.5" thickTop="1" thickBot="1" x14ac:dyDescent="0.4">
      <c r="B43" s="13" t="s">
        <v>45</v>
      </c>
      <c r="C43" s="239">
        <f>'[2]2023_T4'!$F$92</f>
        <v>37</v>
      </c>
      <c r="D43" s="32">
        <f>'[2]2024_T2'!$F$92</f>
        <v>40</v>
      </c>
      <c r="E43" s="32">
        <f>'[2]2024_T3'!$F$92</f>
        <v>59</v>
      </c>
      <c r="F43" s="32">
        <f>'[2]2024_T4'!$F$92</f>
        <v>54</v>
      </c>
      <c r="G43" s="33">
        <f t="shared" si="20"/>
        <v>190</v>
      </c>
      <c r="H43" s="7"/>
      <c r="I43" s="7"/>
      <c r="J43" s="7"/>
      <c r="K43" s="245">
        <f>'[2]2024_T1'!$F$92</f>
        <v>-72</v>
      </c>
    </row>
    <row r="44" spans="1:11" ht="15.5" thickTop="1" thickBot="1" x14ac:dyDescent="0.4">
      <c r="B44" s="13" t="s">
        <v>46</v>
      </c>
      <c r="C44" s="240">
        <f>'[2]2023_T4'!$F$93</f>
        <v>2</v>
      </c>
      <c r="D44" s="34">
        <f>'[2]2024_T2'!$F$93</f>
        <v>10</v>
      </c>
      <c r="E44" s="34">
        <f>'[2]2024_T3'!$F$93</f>
        <v>4</v>
      </c>
      <c r="F44" s="34">
        <f>'[2]2024_T4'!$F$93</f>
        <v>6</v>
      </c>
      <c r="G44" s="33">
        <f t="shared" si="20"/>
        <v>22</v>
      </c>
      <c r="H44" s="7"/>
      <c r="I44" s="7"/>
      <c r="J44" s="7"/>
      <c r="K44" s="245">
        <f>'[2]2024_T1'!$F$93</f>
        <v>11</v>
      </c>
    </row>
    <row r="45" spans="1:11" ht="15.5" thickTop="1" thickBot="1" x14ac:dyDescent="0.4">
      <c r="B45" s="13" t="s">
        <v>47</v>
      </c>
      <c r="C45" s="239">
        <f>'[2]2023_T4'!$F$94</f>
        <v>110</v>
      </c>
      <c r="D45" s="32">
        <f>'[2]2024_T2'!$F$94</f>
        <v>108</v>
      </c>
      <c r="E45" s="32">
        <f>'[2]2024_T3'!$F$94</f>
        <v>138</v>
      </c>
      <c r="F45" s="32">
        <f>'[2]2024_T4'!$F$94</f>
        <v>92</v>
      </c>
      <c r="G45" s="33">
        <f t="shared" si="20"/>
        <v>448</v>
      </c>
      <c r="H45" s="7"/>
      <c r="I45" s="7"/>
      <c r="J45" s="7"/>
      <c r="K45" s="245">
        <f>'[2]2024_T1'!$F$94</f>
        <v>133</v>
      </c>
    </row>
    <row r="46" spans="1:11" ht="15.5" thickTop="1" thickBot="1" x14ac:dyDescent="0.4">
      <c r="B46" s="13" t="s">
        <v>48</v>
      </c>
      <c r="C46" s="240">
        <f>'[2]2023_T4'!$F$95</f>
        <v>0</v>
      </c>
      <c r="D46" s="34">
        <f>'[2]2024_T2'!$F$95</f>
        <v>0</v>
      </c>
      <c r="E46" s="34">
        <f>'[2]2024_T3'!$F$95</f>
        <v>0</v>
      </c>
      <c r="F46" s="34">
        <f>'[2]2024_T4'!$F$95</f>
        <v>1</v>
      </c>
      <c r="G46" s="33">
        <f t="shared" si="20"/>
        <v>1</v>
      </c>
      <c r="H46" s="7"/>
      <c r="I46" s="7"/>
      <c r="J46" s="7"/>
      <c r="K46" s="245">
        <f>'[2]2024_T1'!$F$95</f>
        <v>-10</v>
      </c>
    </row>
    <row r="47" spans="1:11" ht="15.5" thickTop="1" thickBot="1" x14ac:dyDescent="0.4">
      <c r="B47" s="13" t="s">
        <v>9</v>
      </c>
      <c r="C47" s="246">
        <f>'[2]2023_T4'!$F$96</f>
        <v>1557</v>
      </c>
      <c r="D47" s="50">
        <f>'[2]2024_T2'!$F$96</f>
        <v>1692</v>
      </c>
      <c r="E47" s="50">
        <f>'[2]2024_T3'!$F$96</f>
        <v>1752</v>
      </c>
      <c r="F47" s="50">
        <f>'[2]2024_T4'!$F$96</f>
        <v>1493</v>
      </c>
      <c r="G47" s="33">
        <f t="shared" si="20"/>
        <v>6494</v>
      </c>
      <c r="H47" s="7"/>
      <c r="I47" s="7"/>
      <c r="J47" s="7"/>
      <c r="K47" s="245">
        <f>'[2]2024_T1'!$F$96</f>
        <v>-12892</v>
      </c>
    </row>
    <row r="48" spans="1:11" ht="15" thickTop="1" x14ac:dyDescent="0.35">
      <c r="C48" s="7"/>
      <c r="D48" s="7"/>
      <c r="E48" s="7"/>
      <c r="F48" s="7"/>
      <c r="G48" s="7"/>
      <c r="H48" s="7"/>
      <c r="I48" s="7"/>
      <c r="J48" s="7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0B30-7140-48A8-ABED-55504EA0387F}">
  <dimension ref="A1:AQ24"/>
  <sheetViews>
    <sheetView zoomScale="80" zoomScaleNormal="80" workbookViewId="0">
      <pane ySplit="3" topLeftCell="A7" activePane="bottomLeft" state="frozen"/>
      <selection pane="bottomLeft" activeCell="J13" sqref="J13"/>
    </sheetView>
  </sheetViews>
  <sheetFormatPr baseColWidth="10" defaultRowHeight="14.5" x14ac:dyDescent="0.35"/>
  <cols>
    <col min="1" max="1" width="3" customWidth="1"/>
    <col min="2" max="2" width="32.26953125" customWidth="1"/>
    <col min="3" max="10" width="6" customWidth="1"/>
    <col min="11" max="11" width="7" bestFit="1" customWidth="1"/>
    <col min="12" max="19" width="6" customWidth="1"/>
    <col min="20" max="20" width="6.54296875" bestFit="1" customWidth="1"/>
    <col min="21" max="28" width="6" customWidth="1"/>
    <col min="29" max="29" width="7" bestFit="1" customWidth="1"/>
    <col min="41" max="41" width="25.453125" customWidth="1"/>
    <col min="43" max="43" width="27.54296875" customWidth="1"/>
  </cols>
  <sheetData>
    <row r="1" spans="1:43" x14ac:dyDescent="0.35">
      <c r="A1" t="s">
        <v>102</v>
      </c>
    </row>
    <row r="2" spans="1:43" ht="21" x14ac:dyDescent="0.35">
      <c r="B2" s="2" t="s">
        <v>0</v>
      </c>
      <c r="C2" s="3"/>
      <c r="D2" s="4"/>
      <c r="E2" s="4"/>
      <c r="F2" s="1"/>
      <c r="G2" s="1"/>
      <c r="H2" s="1"/>
      <c r="I2" s="1"/>
      <c r="J2" s="1"/>
      <c r="L2" s="1"/>
      <c r="M2" s="1"/>
      <c r="N2" s="1"/>
      <c r="O2" s="1"/>
      <c r="P2" s="1"/>
      <c r="Q2" s="1"/>
      <c r="R2" s="1"/>
    </row>
    <row r="3" spans="1:43" ht="63" x14ac:dyDescent="0.35">
      <c r="B3" s="61" t="s">
        <v>50</v>
      </c>
      <c r="C3" s="6" t="s">
        <v>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43" ht="42.75" customHeight="1" x14ac:dyDescent="0.35"/>
    <row r="5" spans="1:43" x14ac:dyDescent="0.35">
      <c r="B5" s="174" t="s">
        <v>91</v>
      </c>
      <c r="C5" s="4" t="s">
        <v>92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43" ht="15" thickBot="1" x14ac:dyDescent="0.4">
      <c r="C6" s="7"/>
      <c r="D6" s="7"/>
      <c r="E6" s="7"/>
      <c r="F6" s="7"/>
      <c r="G6" s="7"/>
      <c r="H6" s="7"/>
      <c r="I6" s="7"/>
    </row>
    <row r="7" spans="1:43" ht="15.5" thickTop="1" thickBot="1" x14ac:dyDescent="0.4">
      <c r="B7" s="9"/>
      <c r="C7" s="71" t="s">
        <v>6</v>
      </c>
      <c r="D7" s="71"/>
      <c r="E7" s="71"/>
      <c r="F7" s="71"/>
      <c r="G7" s="71"/>
      <c r="H7" s="71"/>
      <c r="I7" s="71"/>
      <c r="J7" s="71"/>
      <c r="K7" s="215"/>
      <c r="L7" s="71" t="s">
        <v>8</v>
      </c>
      <c r="M7" s="71"/>
      <c r="N7" s="71"/>
      <c r="O7" s="71"/>
      <c r="P7" s="71"/>
      <c r="Q7" s="71"/>
      <c r="R7" s="71"/>
      <c r="S7" s="71"/>
      <c r="T7" s="215"/>
      <c r="U7" s="72" t="s">
        <v>9</v>
      </c>
      <c r="V7" s="71"/>
      <c r="W7" s="71"/>
      <c r="X7" s="71"/>
      <c r="Y7" s="71"/>
      <c r="Z7" s="71"/>
      <c r="AA7" s="71"/>
      <c r="AB7" s="71"/>
      <c r="AC7" s="71"/>
      <c r="AF7" s="39" t="s">
        <v>88</v>
      </c>
      <c r="AG7" s="11"/>
      <c r="AH7" s="12"/>
      <c r="AK7" s="39" t="s">
        <v>88</v>
      </c>
      <c r="AL7" s="11"/>
      <c r="AM7" s="12"/>
    </row>
    <row r="8" spans="1:43" ht="59" thickTop="1" thickBot="1" x14ac:dyDescent="0.4">
      <c r="B8" s="9"/>
      <c r="C8" s="24" t="s">
        <v>59</v>
      </c>
      <c r="D8" s="24">
        <v>60</v>
      </c>
      <c r="E8" s="24">
        <v>61</v>
      </c>
      <c r="F8" s="10">
        <v>62</v>
      </c>
      <c r="G8" s="10">
        <v>63</v>
      </c>
      <c r="H8" s="10">
        <v>64</v>
      </c>
      <c r="I8" s="10">
        <v>65</v>
      </c>
      <c r="J8" s="10" t="s">
        <v>57</v>
      </c>
      <c r="K8" s="216" t="s">
        <v>101</v>
      </c>
      <c r="L8" s="24" t="s">
        <v>59</v>
      </c>
      <c r="M8" s="24">
        <v>60</v>
      </c>
      <c r="N8" s="24">
        <v>61</v>
      </c>
      <c r="O8" s="10">
        <v>62</v>
      </c>
      <c r="P8" s="10">
        <v>63</v>
      </c>
      <c r="Q8" s="10">
        <v>64</v>
      </c>
      <c r="R8" s="10">
        <v>65</v>
      </c>
      <c r="S8" s="10" t="s">
        <v>57</v>
      </c>
      <c r="T8" s="216" t="s">
        <v>101</v>
      </c>
      <c r="U8" s="74" t="s">
        <v>59</v>
      </c>
      <c r="V8" s="24">
        <v>60</v>
      </c>
      <c r="W8" s="24">
        <v>61</v>
      </c>
      <c r="X8" s="10">
        <v>62</v>
      </c>
      <c r="Y8" s="10">
        <v>63</v>
      </c>
      <c r="Z8" s="10">
        <v>64</v>
      </c>
      <c r="AA8" s="10">
        <v>65</v>
      </c>
      <c r="AB8" s="10" t="s">
        <v>57</v>
      </c>
      <c r="AC8" s="10" t="s">
        <v>101</v>
      </c>
      <c r="AF8" s="62"/>
      <c r="AG8" s="63" t="s">
        <v>77</v>
      </c>
      <c r="AH8" s="64"/>
      <c r="AK8" s="62"/>
      <c r="AL8" s="63" t="s">
        <v>52</v>
      </c>
      <c r="AM8" s="64"/>
      <c r="AO8" s="65" t="s">
        <v>53</v>
      </c>
      <c r="AP8" s="66" t="s">
        <v>54</v>
      </c>
      <c r="AQ8" s="67" t="s">
        <v>55</v>
      </c>
    </row>
    <row r="9" spans="1:43" ht="15.5" thickTop="1" thickBot="1" x14ac:dyDescent="0.4">
      <c r="B9" s="24" t="s">
        <v>104</v>
      </c>
      <c r="C9" s="58">
        <f>'[2]2024_T1'!$B$101</f>
        <v>0</v>
      </c>
      <c r="D9" s="75">
        <f>'[2]2024_T1'!$C$101</f>
        <v>755</v>
      </c>
      <c r="E9" s="76">
        <f>'[2]2024_T1'!$D$101</f>
        <v>541</v>
      </c>
      <c r="F9" s="76">
        <f>'[2]2024_T1'!$E$101</f>
        <v>1641</v>
      </c>
      <c r="G9" s="76">
        <f>'[2]2024_T1'!$F$101</f>
        <v>622</v>
      </c>
      <c r="H9" s="76">
        <f>'[2]2024_T1'!$G$101</f>
        <v>419</v>
      </c>
      <c r="I9" s="76">
        <f>'[2]2024_T1'!$H$101</f>
        <v>416</v>
      </c>
      <c r="J9" s="76">
        <f>'[2]2024_T1'!$I$101</f>
        <v>1239</v>
      </c>
      <c r="K9" s="27">
        <f>'[2]2024_T1'!$J$101</f>
        <v>5633</v>
      </c>
      <c r="L9" s="77">
        <f>'[2]2024_T1'!$B$102</f>
        <v>0</v>
      </c>
      <c r="M9" s="75">
        <f>'[2]2024_T1'!$C$102</f>
        <v>159</v>
      </c>
      <c r="N9" s="76">
        <f>'[2]2024_T1'!$D$102</f>
        <v>179</v>
      </c>
      <c r="O9" s="76">
        <f>'[2]2024_T1'!$E$102</f>
        <v>1300</v>
      </c>
      <c r="P9" s="76">
        <f>'[2]2024_T1'!$F$102</f>
        <v>337</v>
      </c>
      <c r="Q9" s="76">
        <f>'[2]2024_T1'!$G$102</f>
        <v>241</v>
      </c>
      <c r="R9" s="76">
        <f>'[2]2024_T1'!$H$102</f>
        <v>249</v>
      </c>
      <c r="S9" s="76">
        <f>'[2]2024_T1'!$I$102</f>
        <v>964</v>
      </c>
      <c r="T9" s="27">
        <f>'[2]2024_T1'!$J$102</f>
        <v>3429</v>
      </c>
      <c r="U9" s="77">
        <f>'[2]2024_T1'!$B$103</f>
        <v>0</v>
      </c>
      <c r="V9" s="75">
        <f>'[2]2024_T1'!$C$103</f>
        <v>914</v>
      </c>
      <c r="W9" s="76">
        <f>'[2]2024_T1'!$D$103</f>
        <v>720</v>
      </c>
      <c r="X9" s="76">
        <f>'[2]2024_T1'!$E$103</f>
        <v>2941</v>
      </c>
      <c r="Y9" s="76">
        <f>'[2]2024_T1'!$F$103</f>
        <v>959</v>
      </c>
      <c r="Z9" s="76">
        <f>'[2]2024_T1'!$G$103</f>
        <v>660</v>
      </c>
      <c r="AA9" s="76">
        <f>'[2]2024_T1'!$H$103</f>
        <v>665</v>
      </c>
      <c r="AB9" s="76">
        <f>'[2]2024_T1'!$I$103</f>
        <v>2203</v>
      </c>
      <c r="AC9" s="27">
        <f>'[2]2024_T1'!$J$103</f>
        <v>9062</v>
      </c>
      <c r="AF9" s="18"/>
      <c r="AG9" s="42" t="s">
        <v>56</v>
      </c>
      <c r="AH9" s="21" t="s">
        <v>57</v>
      </c>
      <c r="AI9" s="102" t="s">
        <v>58</v>
      </c>
      <c r="AK9" s="18"/>
      <c r="AL9" s="42" t="s">
        <v>56</v>
      </c>
      <c r="AM9" s="21" t="s">
        <v>57</v>
      </c>
      <c r="AN9" s="68" t="s">
        <v>58</v>
      </c>
      <c r="AO9" s="18"/>
      <c r="AQ9" s="19"/>
    </row>
    <row r="10" spans="1:43" ht="15.5" thickTop="1" thickBot="1" x14ac:dyDescent="0.4">
      <c r="B10" s="24" t="s">
        <v>105</v>
      </c>
      <c r="C10" s="58">
        <f>'[2]2024_T2'!$B$101</f>
        <v>1</v>
      </c>
      <c r="D10" s="75">
        <f>'[2]2024_T2'!$C$101</f>
        <v>514</v>
      </c>
      <c r="E10" s="76">
        <f>'[2]2024_T2'!$D$101</f>
        <v>389</v>
      </c>
      <c r="F10" s="76">
        <f>'[2]2024_T2'!$E$101</f>
        <v>996</v>
      </c>
      <c r="G10" s="76">
        <f>'[2]2024_T2'!$F$101</f>
        <v>294</v>
      </c>
      <c r="H10" s="76">
        <f>'[2]2024_T2'!$G$101</f>
        <v>226</v>
      </c>
      <c r="I10" s="76">
        <f>'[2]2024_T2'!$H$101</f>
        <v>208</v>
      </c>
      <c r="J10" s="76">
        <f>'[2]2024_T2'!$I$101</f>
        <v>772</v>
      </c>
      <c r="K10" s="27">
        <f>'[2]2024_T2'!$J$101</f>
        <v>3400</v>
      </c>
      <c r="L10" s="77">
        <f>'[2]2024_T2'!$B$102</f>
        <v>0</v>
      </c>
      <c r="M10" s="75">
        <f>'[2]2024_T2'!$C$102</f>
        <v>148</v>
      </c>
      <c r="N10" s="76">
        <f>'[2]2024_T2'!$D$102</f>
        <v>162</v>
      </c>
      <c r="O10" s="76">
        <f>'[2]2024_T2'!$E$102</f>
        <v>853</v>
      </c>
      <c r="P10" s="76">
        <f>'[2]2024_T2'!$F$102</f>
        <v>200</v>
      </c>
      <c r="Q10" s="76">
        <f>'[2]2024_T2'!$G$102</f>
        <v>135</v>
      </c>
      <c r="R10" s="76">
        <f>'[2]2024_T2'!$H$102</f>
        <v>157</v>
      </c>
      <c r="S10" s="76">
        <f>'[2]2024_T2'!$I$102</f>
        <v>914</v>
      </c>
      <c r="T10" s="27">
        <f>'[2]2024_T2'!$J$102</f>
        <v>2569</v>
      </c>
      <c r="U10" s="77">
        <f>'[2]2024_T2'!$B$103</f>
        <v>1</v>
      </c>
      <c r="V10" s="75">
        <f>'[2]2024_T2'!$C$103</f>
        <v>662</v>
      </c>
      <c r="W10" s="76">
        <f>'[2]2024_T2'!$D$103</f>
        <v>551</v>
      </c>
      <c r="X10" s="76">
        <f>'[2]2024_T2'!$E$103</f>
        <v>1849</v>
      </c>
      <c r="Y10" s="76">
        <f>'[2]2024_T2'!$F$103</f>
        <v>494</v>
      </c>
      <c r="Z10" s="76">
        <f>'[2]2024_T2'!$G$103</f>
        <v>361</v>
      </c>
      <c r="AA10" s="76">
        <f>'[2]2024_T2'!$H$103</f>
        <v>365</v>
      </c>
      <c r="AB10" s="76">
        <f>'[2]2024_T2'!$I$103</f>
        <v>1686</v>
      </c>
      <c r="AC10" s="27">
        <f>'[2]2024_T2'!$J$103</f>
        <v>5969</v>
      </c>
      <c r="AF10" s="172" t="s">
        <v>104</v>
      </c>
      <c r="AG10" s="43">
        <f>SUM('[1]33332'!$C$73:$I$73)</f>
        <v>7151</v>
      </c>
      <c r="AH10" s="44">
        <f>'[1]33332'!$J$73</f>
        <v>3326</v>
      </c>
      <c r="AI10" s="103">
        <f>AG10+AH10</f>
        <v>10477</v>
      </c>
      <c r="AK10" s="172" t="s">
        <v>104</v>
      </c>
      <c r="AL10" s="43">
        <f>U9+V9+W9+X9+Y9+Z9+AA9+U19+V19</f>
        <v>7163</v>
      </c>
      <c r="AM10" s="44">
        <f>AB9+W19+X19+Y19+Z19+AA19+AB19</f>
        <v>3334</v>
      </c>
      <c r="AN10" s="69">
        <f>AL10+AM10</f>
        <v>10497</v>
      </c>
      <c r="AO10" s="105">
        <f>'[2]2024_T1'!$C$59</f>
        <v>21</v>
      </c>
      <c r="AP10" s="70">
        <f>'[2]2024_T1'!$C$60</f>
        <v>6</v>
      </c>
      <c r="AQ10" s="103">
        <f>AN10-AO10+AP10</f>
        <v>10482</v>
      </c>
    </row>
    <row r="11" spans="1:43" ht="15.5" thickTop="1" thickBot="1" x14ac:dyDescent="0.4">
      <c r="B11" s="24" t="s">
        <v>106</v>
      </c>
      <c r="C11" s="58">
        <f>'[2]2024_T3'!$B$101</f>
        <v>0</v>
      </c>
      <c r="D11" s="75">
        <f>'[2]2024_T3'!$C$101</f>
        <v>534</v>
      </c>
      <c r="E11" s="76">
        <f>'[2]2024_T3'!$D$101</f>
        <v>502</v>
      </c>
      <c r="F11" s="76">
        <f>'[2]2024_T3'!$E$101</f>
        <v>951</v>
      </c>
      <c r="G11" s="76">
        <f>'[2]2024_T3'!$F$101</f>
        <v>268</v>
      </c>
      <c r="H11" s="76">
        <f>'[2]2024_T3'!$G$101</f>
        <v>209</v>
      </c>
      <c r="I11" s="76">
        <f>'[2]2024_T3'!$H$101</f>
        <v>180</v>
      </c>
      <c r="J11" s="76">
        <f>'[2]2024_T3'!$I$101</f>
        <v>658</v>
      </c>
      <c r="K11" s="27">
        <f>'[2]2024_T3'!$J$101</f>
        <v>3302</v>
      </c>
      <c r="L11" s="77">
        <f>'[2]2024_T3'!$B$102</f>
        <v>0</v>
      </c>
      <c r="M11" s="75">
        <f>'[2]2024_T3'!$C$102</f>
        <v>144</v>
      </c>
      <c r="N11" s="76">
        <f>'[2]2024_T3'!$D$102</f>
        <v>169</v>
      </c>
      <c r="O11" s="76">
        <f>'[2]2024_T3'!$E$102</f>
        <v>874</v>
      </c>
      <c r="P11" s="76">
        <f>'[2]2024_T3'!$F$102</f>
        <v>198</v>
      </c>
      <c r="Q11" s="76">
        <f>'[2]2024_T3'!$G$102</f>
        <v>146</v>
      </c>
      <c r="R11" s="76">
        <f>'[2]2024_T3'!$H$102</f>
        <v>138</v>
      </c>
      <c r="S11" s="76">
        <f>'[2]2024_T3'!$I$102</f>
        <v>651</v>
      </c>
      <c r="T11" s="27">
        <f>'[2]2024_T3'!$J$102</f>
        <v>2320</v>
      </c>
      <c r="U11" s="77">
        <f>'[2]2024_T3'!$B$103</f>
        <v>0</v>
      </c>
      <c r="V11" s="75">
        <f>'[2]2024_T3'!$C$103</f>
        <v>678</v>
      </c>
      <c r="W11" s="76">
        <f>'[2]2024_T3'!$D$103</f>
        <v>671</v>
      </c>
      <c r="X11" s="76">
        <f>'[2]2024_T3'!$E$103</f>
        <v>1825</v>
      </c>
      <c r="Y11" s="76">
        <f>'[2]2024_T3'!$F$103</f>
        <v>466</v>
      </c>
      <c r="Z11" s="76">
        <f>'[2]2024_T3'!$G$103</f>
        <v>355</v>
      </c>
      <c r="AA11" s="76">
        <f>'[2]2024_T3'!$H$103</f>
        <v>318</v>
      </c>
      <c r="AB11" s="76">
        <f>'[2]2024_T3'!$I$103</f>
        <v>1309</v>
      </c>
      <c r="AC11" s="27">
        <f>'[2]2024_T3'!$J$103</f>
        <v>5622</v>
      </c>
      <c r="AF11" s="172" t="s">
        <v>105</v>
      </c>
      <c r="AG11" s="43">
        <f>SUM('[8]33332'!$C$73:$I$73)</f>
        <v>4537</v>
      </c>
      <c r="AH11" s="44">
        <f>'[8]33332'!$J$73</f>
        <v>2648</v>
      </c>
      <c r="AI11" s="103">
        <f t="shared" ref="AI11:AI13" si="0">AG11+AH11</f>
        <v>7185</v>
      </c>
      <c r="AK11" s="172" t="s">
        <v>105</v>
      </c>
      <c r="AL11" s="43">
        <f>U10+V10+W10+X10+Y10+Z10+AA10+U20+V20</f>
        <v>4538</v>
      </c>
      <c r="AM11" s="44">
        <f>AB10+W20+X20+Y20+Z20+AA20+AB20</f>
        <v>2658</v>
      </c>
      <c r="AN11" s="69">
        <f t="shared" ref="AN11:AN13" si="1">AL11+AM11</f>
        <v>7196</v>
      </c>
      <c r="AO11" s="105">
        <f>'[2]2024_T2'!$C$59</f>
        <v>6</v>
      </c>
      <c r="AP11" s="70">
        <f>'[2]2024_T2'!$C$60</f>
        <v>2</v>
      </c>
      <c r="AQ11" s="103">
        <f t="shared" ref="AQ11:AQ13" si="2">AN11-AO11+AP11</f>
        <v>7192</v>
      </c>
    </row>
    <row r="12" spans="1:43" ht="15.5" thickTop="1" thickBot="1" x14ac:dyDescent="0.4">
      <c r="B12" s="10" t="s">
        <v>107</v>
      </c>
      <c r="C12" s="58">
        <f>'[2]2024_T3'!$B$101</f>
        <v>0</v>
      </c>
      <c r="D12" s="75">
        <f>'[2]2024_T4'!$C$101</f>
        <v>538</v>
      </c>
      <c r="E12" s="76">
        <f>'[2]2024_T4'!$D$101</f>
        <v>713</v>
      </c>
      <c r="F12" s="76">
        <f>'[2]2024_T4'!$E$101</f>
        <v>1388</v>
      </c>
      <c r="G12" s="76">
        <f>'[2]2024_T4'!$F$101</f>
        <v>458</v>
      </c>
      <c r="H12" s="76">
        <f>'[2]2024_T4'!$G$101</f>
        <v>369</v>
      </c>
      <c r="I12" s="76">
        <f>'[2]2024_T4'!$H$101</f>
        <v>309</v>
      </c>
      <c r="J12" s="76">
        <f>'[2]2024_T4'!$I$101</f>
        <v>915</v>
      </c>
      <c r="K12" s="27">
        <f>'[2]2024_T4'!$J$101</f>
        <v>4690</v>
      </c>
      <c r="L12" s="77">
        <f>'[2]2024_T4'!$B$102</f>
        <v>0</v>
      </c>
      <c r="M12" s="75">
        <f>'[2]2024_T4'!$C$102</f>
        <v>148</v>
      </c>
      <c r="N12" s="76">
        <f>'[2]2024_T4'!$D$102</f>
        <v>174</v>
      </c>
      <c r="O12" s="76">
        <f>'[2]2024_T4'!$E$102</f>
        <v>1175</v>
      </c>
      <c r="P12" s="76">
        <f>'[2]2024_T4'!$F$102</f>
        <v>238</v>
      </c>
      <c r="Q12" s="76">
        <f>'[2]2024_T4'!$G$102</f>
        <v>186</v>
      </c>
      <c r="R12" s="76">
        <f>'[2]2024_T4'!$H$102</f>
        <v>170</v>
      </c>
      <c r="S12" s="76">
        <f>'[2]2024_T4'!$I$102</f>
        <v>767</v>
      </c>
      <c r="T12" s="27">
        <f>'[2]2024_T4'!$J$102</f>
        <v>2858</v>
      </c>
      <c r="U12" s="77">
        <f>'[2]2024_T4'!$B$103</f>
        <v>0</v>
      </c>
      <c r="V12" s="75">
        <f>'[2]2024_T4'!$C$103</f>
        <v>686</v>
      </c>
      <c r="W12" s="76">
        <f>'[2]2024_T4'!$D$103</f>
        <v>887</v>
      </c>
      <c r="X12" s="76">
        <f>'[2]2024_T4'!$E$103</f>
        <v>2563</v>
      </c>
      <c r="Y12" s="76">
        <f>'[2]2024_T4'!$F$103</f>
        <v>696</v>
      </c>
      <c r="Z12" s="76">
        <f>'[2]2024_T4'!$G$103</f>
        <v>555</v>
      </c>
      <c r="AA12" s="76">
        <f>'[2]2024_T4'!$H$103</f>
        <v>479</v>
      </c>
      <c r="AB12" s="76">
        <f>'[2]2024_T4'!$I$103</f>
        <v>1682</v>
      </c>
      <c r="AC12" s="27">
        <f>'[2]2024_T4'!$J$103</f>
        <v>7548</v>
      </c>
      <c r="AF12" s="172" t="s">
        <v>106</v>
      </c>
      <c r="AG12" s="43">
        <f>SUM('[9]33332'!$C$73:$I$73)</f>
        <v>4590</v>
      </c>
      <c r="AH12" s="44">
        <f>'[9]33332'!$J$73</f>
        <v>2255</v>
      </c>
      <c r="AI12" s="103">
        <f t="shared" si="0"/>
        <v>6845</v>
      </c>
      <c r="AK12" s="172" t="s">
        <v>106</v>
      </c>
      <c r="AL12" s="43">
        <f>U11+V11+W11+X11+Y11+Z11+AA11+U21+V21</f>
        <v>4596</v>
      </c>
      <c r="AM12" s="44">
        <f>AB11+W21+X21+Y21+Z21+AA21+AB21</f>
        <v>2268</v>
      </c>
      <c r="AN12" s="69">
        <f t="shared" si="1"/>
        <v>6864</v>
      </c>
      <c r="AO12" s="105">
        <f>'[2]2024_T3'!$C$59</f>
        <v>19</v>
      </c>
      <c r="AP12" s="70">
        <f>'[2]2024_T3'!$C$60</f>
        <v>2</v>
      </c>
      <c r="AQ12" s="103">
        <f t="shared" si="2"/>
        <v>6847</v>
      </c>
    </row>
    <row r="13" spans="1:43" ht="15.5" thickTop="1" thickBot="1" x14ac:dyDescent="0.4">
      <c r="B13" s="10" t="s">
        <v>4</v>
      </c>
      <c r="C13" s="81">
        <f>SUM(C9:C12)</f>
        <v>1</v>
      </c>
      <c r="D13" s="82">
        <f t="shared" ref="D13:AB13" si="3">SUM(D9:D12)</f>
        <v>2341</v>
      </c>
      <c r="E13" s="83">
        <f t="shared" si="3"/>
        <v>2145</v>
      </c>
      <c r="F13" s="83">
        <f t="shared" si="3"/>
        <v>4976</v>
      </c>
      <c r="G13" s="83">
        <f t="shared" si="3"/>
        <v>1642</v>
      </c>
      <c r="H13" s="83">
        <f t="shared" si="3"/>
        <v>1223</v>
      </c>
      <c r="I13" s="83">
        <f t="shared" si="3"/>
        <v>1113</v>
      </c>
      <c r="J13" s="83">
        <f t="shared" si="3"/>
        <v>3584</v>
      </c>
      <c r="K13" s="27">
        <f t="shared" ref="K13" si="4">SUM(K9:K12)</f>
        <v>17025</v>
      </c>
      <c r="L13" s="84">
        <f t="shared" si="3"/>
        <v>0</v>
      </c>
      <c r="M13" s="82">
        <f t="shared" si="3"/>
        <v>599</v>
      </c>
      <c r="N13" s="83">
        <f t="shared" si="3"/>
        <v>684</v>
      </c>
      <c r="O13" s="83">
        <f t="shared" si="3"/>
        <v>4202</v>
      </c>
      <c r="P13" s="83">
        <f t="shared" si="3"/>
        <v>973</v>
      </c>
      <c r="Q13" s="83">
        <f t="shared" si="3"/>
        <v>708</v>
      </c>
      <c r="R13" s="83">
        <f t="shared" si="3"/>
        <v>714</v>
      </c>
      <c r="S13" s="83">
        <f t="shared" si="3"/>
        <v>3296</v>
      </c>
      <c r="T13" s="27">
        <f t="shared" ref="T13" si="5">SUM(T9:T12)</f>
        <v>11176</v>
      </c>
      <c r="U13" s="84">
        <f t="shared" si="3"/>
        <v>1</v>
      </c>
      <c r="V13" s="82">
        <f t="shared" si="3"/>
        <v>2940</v>
      </c>
      <c r="W13" s="83">
        <f t="shared" si="3"/>
        <v>2829</v>
      </c>
      <c r="X13" s="83">
        <f t="shared" si="3"/>
        <v>9178</v>
      </c>
      <c r="Y13" s="83">
        <f t="shared" si="3"/>
        <v>2615</v>
      </c>
      <c r="Z13" s="83">
        <f t="shared" si="3"/>
        <v>1931</v>
      </c>
      <c r="AA13" s="83">
        <f t="shared" si="3"/>
        <v>1827</v>
      </c>
      <c r="AB13" s="83">
        <f t="shared" si="3"/>
        <v>6880</v>
      </c>
      <c r="AC13" s="27">
        <f t="shared" ref="AC13" si="6">SUM(AC9:AC12)</f>
        <v>28201</v>
      </c>
      <c r="AF13" s="173" t="s">
        <v>107</v>
      </c>
      <c r="AG13" s="43">
        <f>SUM('[3]33332'!$C$73:$I$73)</f>
        <v>6216</v>
      </c>
      <c r="AH13" s="44">
        <f>'[3]33332'!$J$73</f>
        <v>2823</v>
      </c>
      <c r="AI13" s="104">
        <f t="shared" si="0"/>
        <v>9039</v>
      </c>
      <c r="AK13" s="173" t="s">
        <v>107</v>
      </c>
      <c r="AL13" s="45">
        <f>U12+V12+W12+X12+Y12+Z12+AA12+U22+V22</f>
        <v>6227</v>
      </c>
      <c r="AM13" s="46">
        <f>AB12+W22+X22+Y22+Z22+AA22+AB22</f>
        <v>2828</v>
      </c>
      <c r="AN13" s="78">
        <f t="shared" si="1"/>
        <v>9055</v>
      </c>
      <c r="AO13" s="105">
        <f>'[2]2024_T4'!$C$59</f>
        <v>16</v>
      </c>
      <c r="AP13" s="70">
        <f>'[2]2024_T4'!$C$60</f>
        <v>2</v>
      </c>
      <c r="AQ13" s="104">
        <f t="shared" si="2"/>
        <v>9041</v>
      </c>
    </row>
    <row r="14" spans="1:43" ht="36" customHeight="1" thickTop="1" x14ac:dyDescent="0.35">
      <c r="AI14" s="79">
        <f>SUM(AI10:AI13)</f>
        <v>33546</v>
      </c>
      <c r="AJ14" s="36" t="s">
        <v>60</v>
      </c>
      <c r="AP14" s="80" t="s">
        <v>61</v>
      </c>
      <c r="AQ14" s="79">
        <f>SUM(AQ10:AQ13)</f>
        <v>33562</v>
      </c>
    </row>
    <row r="15" spans="1:43" x14ac:dyDescent="0.35">
      <c r="B15" s="174" t="s">
        <v>93</v>
      </c>
      <c r="C15" s="4" t="s">
        <v>94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43" ht="15" thickBot="1" x14ac:dyDescent="0.4">
      <c r="C16" s="7"/>
      <c r="D16" s="7"/>
      <c r="E16" s="7"/>
      <c r="F16" s="7"/>
      <c r="G16" s="7"/>
      <c r="H16" s="7"/>
      <c r="I16" s="7"/>
    </row>
    <row r="17" spans="2:29" ht="15.5" thickTop="1" thickBot="1" x14ac:dyDescent="0.4">
      <c r="B17" s="9"/>
      <c r="C17" s="71" t="s">
        <v>6</v>
      </c>
      <c r="D17" s="71"/>
      <c r="E17" s="71"/>
      <c r="F17" s="71"/>
      <c r="G17" s="71"/>
      <c r="H17" s="71"/>
      <c r="I17" s="71"/>
      <c r="J17" s="71"/>
      <c r="K17" s="215"/>
      <c r="L17" s="72" t="s">
        <v>8</v>
      </c>
      <c r="M17" s="71"/>
      <c r="N17" s="71"/>
      <c r="O17" s="71"/>
      <c r="P17" s="71"/>
      <c r="Q17" s="71"/>
      <c r="R17" s="71"/>
      <c r="S17" s="71"/>
      <c r="T17" s="215"/>
      <c r="U17" s="72" t="s">
        <v>9</v>
      </c>
      <c r="V17" s="71"/>
      <c r="W17" s="71"/>
      <c r="X17" s="71"/>
      <c r="Y17" s="71"/>
      <c r="Z17" s="71"/>
      <c r="AA17" s="71"/>
      <c r="AB17" s="71"/>
      <c r="AC17" s="71"/>
    </row>
    <row r="18" spans="2:29" ht="36.75" customHeight="1" thickTop="1" thickBot="1" x14ac:dyDescent="0.4">
      <c r="B18" s="9"/>
      <c r="C18" s="24" t="s">
        <v>59</v>
      </c>
      <c r="D18" s="24" t="s">
        <v>62</v>
      </c>
      <c r="E18" s="24" t="s">
        <v>63</v>
      </c>
      <c r="F18" s="10" t="s">
        <v>64</v>
      </c>
      <c r="G18" s="10" t="s">
        <v>65</v>
      </c>
      <c r="H18" s="10" t="s">
        <v>66</v>
      </c>
      <c r="I18" s="10" t="s">
        <v>67</v>
      </c>
      <c r="J18" s="10" t="s">
        <v>68</v>
      </c>
      <c r="K18" s="216" t="s">
        <v>101</v>
      </c>
      <c r="L18" s="24" t="s">
        <v>59</v>
      </c>
      <c r="M18" s="24" t="s">
        <v>62</v>
      </c>
      <c r="N18" s="24" t="s">
        <v>63</v>
      </c>
      <c r="O18" s="10" t="s">
        <v>64</v>
      </c>
      <c r="P18" s="10" t="s">
        <v>65</v>
      </c>
      <c r="Q18" s="10" t="s">
        <v>66</v>
      </c>
      <c r="R18" s="10" t="s">
        <v>67</v>
      </c>
      <c r="S18" s="73" t="s">
        <v>68</v>
      </c>
      <c r="T18" s="216" t="s">
        <v>101</v>
      </c>
      <c r="U18" s="74" t="s">
        <v>59</v>
      </c>
      <c r="V18" s="24" t="s">
        <v>62</v>
      </c>
      <c r="W18" s="24" t="s">
        <v>63</v>
      </c>
      <c r="X18" s="10" t="s">
        <v>64</v>
      </c>
      <c r="Y18" s="10" t="s">
        <v>65</v>
      </c>
      <c r="Z18" s="10" t="s">
        <v>66</v>
      </c>
      <c r="AA18" s="10" t="s">
        <v>67</v>
      </c>
      <c r="AB18" s="10" t="s">
        <v>68</v>
      </c>
      <c r="AC18" s="10" t="s">
        <v>101</v>
      </c>
    </row>
    <row r="19" spans="2:29" ht="15.5" thickTop="1" thickBot="1" x14ac:dyDescent="0.4">
      <c r="B19" s="24" t="s">
        <v>104</v>
      </c>
      <c r="C19" s="58">
        <f>'[2]2024_T1'!$B$108</f>
        <v>10</v>
      </c>
      <c r="D19" s="75">
        <f>'[2]2024_T1'!$C$108</f>
        <v>17</v>
      </c>
      <c r="E19" s="76">
        <f>'[2]2024_T1'!$D$108</f>
        <v>15</v>
      </c>
      <c r="F19" s="76">
        <f>'[2]2024_T1'!$E$108</f>
        <v>11</v>
      </c>
      <c r="G19" s="76">
        <f>'[2]2024_T1'!$F$108</f>
        <v>19</v>
      </c>
      <c r="H19" s="76">
        <f>'[2]2024_T1'!$G$108</f>
        <v>13</v>
      </c>
      <c r="I19" s="76">
        <f>'[2]2024_T1'!$H$108</f>
        <v>42</v>
      </c>
      <c r="J19" s="76">
        <f>'[2]2024_T1'!$I$108</f>
        <v>24</v>
      </c>
      <c r="K19" s="27">
        <f>'[2]2024_T1'!$J$108</f>
        <v>151</v>
      </c>
      <c r="L19" s="77">
        <f>'[2]2024_T1'!$B$109</f>
        <v>127</v>
      </c>
      <c r="M19" s="75">
        <f>'[2]2024_T1'!$C$109</f>
        <v>150</v>
      </c>
      <c r="N19" s="76">
        <f>'[2]2024_T1'!$D$109</f>
        <v>125</v>
      </c>
      <c r="O19" s="76">
        <f>'[2]2024_T1'!$E$109</f>
        <v>163</v>
      </c>
      <c r="P19" s="76">
        <f>'[2]2024_T1'!$F$109</f>
        <v>221</v>
      </c>
      <c r="Q19" s="76">
        <f>'[2]2024_T1'!$G$109</f>
        <v>172</v>
      </c>
      <c r="R19" s="76">
        <f>'[2]2024_T1'!$H$109</f>
        <v>255</v>
      </c>
      <c r="S19" s="76">
        <f>'[2]2024_T1'!$I$109</f>
        <v>71</v>
      </c>
      <c r="T19" s="27">
        <f>'[2]2024_T1'!$J$109</f>
        <v>1284</v>
      </c>
      <c r="U19" s="77">
        <f>'[2]2024_T1'!$B$110</f>
        <v>137</v>
      </c>
      <c r="V19" s="75">
        <f>'[2]2024_T1'!$C$110</f>
        <v>167</v>
      </c>
      <c r="W19" s="76">
        <f>'[2]2024_T1'!$D$110</f>
        <v>140</v>
      </c>
      <c r="X19" s="76">
        <f>'[2]2024_T1'!$E$110</f>
        <v>174</v>
      </c>
      <c r="Y19" s="76">
        <f>'[2]2024_T1'!$F$110</f>
        <v>240</v>
      </c>
      <c r="Z19" s="76">
        <f>'[2]2024_T1'!$G$110</f>
        <v>185</v>
      </c>
      <c r="AA19" s="76">
        <f>'[2]2024_T1'!$H$110</f>
        <v>297</v>
      </c>
      <c r="AB19" s="76">
        <f>'[2]2024_T1'!$I$110</f>
        <v>95</v>
      </c>
      <c r="AC19" s="27">
        <f>'[2]2024_T1'!$J$110</f>
        <v>1435</v>
      </c>
    </row>
    <row r="20" spans="2:29" ht="15.5" thickTop="1" thickBot="1" x14ac:dyDescent="0.4">
      <c r="B20" s="24" t="s">
        <v>105</v>
      </c>
      <c r="C20" s="58">
        <f>'[2]2024_T2'!$B$108</f>
        <v>10</v>
      </c>
      <c r="D20" s="75">
        <f>'[2]2024_T2'!$C$108</f>
        <v>11</v>
      </c>
      <c r="E20" s="76">
        <f>'[2]2024_T2'!$D$108</f>
        <v>5</v>
      </c>
      <c r="F20" s="76">
        <f>'[2]2024_T2'!$E$108</f>
        <v>12</v>
      </c>
      <c r="G20" s="76">
        <f>'[2]2024_T2'!$F$108</f>
        <v>11</v>
      </c>
      <c r="H20" s="76">
        <f>'[2]2024_T2'!$G$108</f>
        <v>12</v>
      </c>
      <c r="I20" s="76">
        <f>'[2]2024_T2'!$H$108</f>
        <v>27</v>
      </c>
      <c r="J20" s="76">
        <f>'[2]2024_T2'!$I$108</f>
        <v>14</v>
      </c>
      <c r="K20" s="27">
        <f>'[2]2024_T2'!$J$108</f>
        <v>102</v>
      </c>
      <c r="L20" s="77">
        <f>'[2]2024_T2'!$B$109</f>
        <v>107</v>
      </c>
      <c r="M20" s="75">
        <f>'[2]2024_T2'!$C$109</f>
        <v>127</v>
      </c>
      <c r="N20" s="76">
        <f>'[2]2024_T2'!$D$109</f>
        <v>115</v>
      </c>
      <c r="O20" s="76">
        <f>'[2]2024_T2'!$E$109</f>
        <v>127</v>
      </c>
      <c r="P20" s="76">
        <f>'[2]2024_T2'!$F$109</f>
        <v>196</v>
      </c>
      <c r="Q20" s="76">
        <f>'[2]2024_T2'!$G$109</f>
        <v>172</v>
      </c>
      <c r="R20" s="76">
        <f>'[2]2024_T2'!$H$109</f>
        <v>216</v>
      </c>
      <c r="S20" s="76">
        <f>'[2]2024_T2'!$I$109</f>
        <v>65</v>
      </c>
      <c r="T20" s="27">
        <f>'[2]2024_T2'!$J$109</f>
        <v>1125</v>
      </c>
      <c r="U20" s="77">
        <f>'[2]2024_T2'!$B$110</f>
        <v>117</v>
      </c>
      <c r="V20" s="75">
        <f>'[2]2024_T2'!$C$110</f>
        <v>138</v>
      </c>
      <c r="W20" s="76">
        <f>'[2]2024_T2'!$D$110</f>
        <v>120</v>
      </c>
      <c r="X20" s="76">
        <f>'[2]2024_T2'!$E$110</f>
        <v>139</v>
      </c>
      <c r="Y20" s="76">
        <f>'[2]2024_T2'!$F$110</f>
        <v>207</v>
      </c>
      <c r="Z20" s="76">
        <f>'[2]2024_T2'!$G$110</f>
        <v>184</v>
      </c>
      <c r="AA20" s="76">
        <f>'[2]2024_T2'!$H$110</f>
        <v>243</v>
      </c>
      <c r="AB20" s="76">
        <f>'[2]2024_T2'!$I$110</f>
        <v>79</v>
      </c>
      <c r="AC20" s="27">
        <f>'[2]2024_T2'!$J$110</f>
        <v>1227</v>
      </c>
    </row>
    <row r="21" spans="2:29" ht="15.5" thickTop="1" thickBot="1" x14ac:dyDescent="0.4">
      <c r="B21" s="24" t="s">
        <v>106</v>
      </c>
      <c r="C21" s="58">
        <f>'[2]2024_T3'!$B$108</f>
        <v>5</v>
      </c>
      <c r="D21" s="75">
        <f>'[2]2024_T3'!$C$108</f>
        <v>8</v>
      </c>
      <c r="E21" s="76">
        <f>'[2]2024_T3'!$D$108</f>
        <v>9</v>
      </c>
      <c r="F21" s="76">
        <f>'[2]2024_T3'!$E$108</f>
        <v>6</v>
      </c>
      <c r="G21" s="76">
        <f>'[2]2024_T3'!$F$108</f>
        <v>21</v>
      </c>
      <c r="H21" s="76">
        <f>'[2]2024_T3'!$G$108</f>
        <v>15</v>
      </c>
      <c r="I21" s="76">
        <f>'[2]2024_T3'!$H$108</f>
        <v>28</v>
      </c>
      <c r="J21" s="76">
        <f>'[2]2024_T3'!$I$108</f>
        <v>16</v>
      </c>
      <c r="K21" s="27">
        <f>'[2]2024_T3'!$J$108</f>
        <v>108</v>
      </c>
      <c r="L21" s="77">
        <f>'[2]2024_T3'!$B$109</f>
        <v>123</v>
      </c>
      <c r="M21" s="75">
        <f>'[2]2024_T3'!$C$109</f>
        <v>147</v>
      </c>
      <c r="N21" s="76">
        <f>'[2]2024_T3'!$D$109</f>
        <v>97</v>
      </c>
      <c r="O21" s="76">
        <f>'[2]2024_T3'!$E$109</f>
        <v>132</v>
      </c>
      <c r="P21" s="76">
        <f>'[2]2024_T3'!$F$109</f>
        <v>194</v>
      </c>
      <c r="Q21" s="76">
        <f>'[2]2024_T3'!$G$109</f>
        <v>153</v>
      </c>
      <c r="R21" s="76">
        <f>'[2]2024_T3'!$H$109</f>
        <v>217</v>
      </c>
      <c r="S21" s="76">
        <f>'[2]2024_T3'!$I$109</f>
        <v>71</v>
      </c>
      <c r="T21" s="27">
        <f>'[2]2024_T3'!$J$109</f>
        <v>1134</v>
      </c>
      <c r="U21" s="77">
        <f>'[2]2024_T3'!$B$110</f>
        <v>128</v>
      </c>
      <c r="V21" s="75">
        <f>'[2]2024_T3'!$C$110</f>
        <v>155</v>
      </c>
      <c r="W21" s="76">
        <f>'[2]2024_T3'!$D$110</f>
        <v>106</v>
      </c>
      <c r="X21" s="76">
        <f>'[2]2024_T3'!$E$110</f>
        <v>138</v>
      </c>
      <c r="Y21" s="76">
        <f>'[2]2024_T3'!$F$110</f>
        <v>215</v>
      </c>
      <c r="Z21" s="76">
        <f>'[2]2024_T3'!$G$110</f>
        <v>168</v>
      </c>
      <c r="AA21" s="76">
        <f>'[2]2024_T3'!$H$110</f>
        <v>245</v>
      </c>
      <c r="AB21" s="76">
        <f>'[2]2024_T3'!$I$110</f>
        <v>87</v>
      </c>
      <c r="AC21" s="27">
        <f>'[2]2024_T3'!$J$110</f>
        <v>1242</v>
      </c>
    </row>
    <row r="22" spans="2:29" ht="15.5" thickTop="1" thickBot="1" x14ac:dyDescent="0.4">
      <c r="B22" s="10" t="s">
        <v>107</v>
      </c>
      <c r="C22" s="58">
        <f>'[2]2024_T4'!$B$108</f>
        <v>9</v>
      </c>
      <c r="D22" s="75">
        <f>'[2]2024_T4'!$C$108</f>
        <v>13</v>
      </c>
      <c r="E22" s="76">
        <f>'[2]2024_T4'!$D$108</f>
        <v>10</v>
      </c>
      <c r="F22" s="76">
        <f>'[2]2024_T4'!$E$108</f>
        <v>14</v>
      </c>
      <c r="G22" s="76">
        <f>'[2]2024_T4'!$F$108</f>
        <v>20</v>
      </c>
      <c r="H22" s="76">
        <f>'[2]2024_T4'!$G$108</f>
        <v>19</v>
      </c>
      <c r="I22" s="76">
        <f>'[2]2024_T4'!$H$108</f>
        <v>30</v>
      </c>
      <c r="J22" s="76">
        <f>'[2]2024_T4'!$I$108</f>
        <v>17</v>
      </c>
      <c r="K22" s="27">
        <f>'[2]2024_T4'!$J$108</f>
        <v>132</v>
      </c>
      <c r="L22" s="77">
        <f>'[2]2024_T4'!$B$109</f>
        <v>161</v>
      </c>
      <c r="M22" s="75">
        <f>'[2]2024_T4'!$C$109</f>
        <v>178</v>
      </c>
      <c r="N22" s="76">
        <f>'[2]2024_T4'!$D$109</f>
        <v>111</v>
      </c>
      <c r="O22" s="76">
        <f>'[2]2024_T4'!$E$109</f>
        <v>168</v>
      </c>
      <c r="P22" s="76">
        <f>'[2]2024_T4'!$F$109</f>
        <v>204</v>
      </c>
      <c r="Q22" s="76">
        <f>'[2]2024_T4'!$G$109</f>
        <v>184</v>
      </c>
      <c r="R22" s="76">
        <f>'[2]2024_T4'!$H$109</f>
        <v>277</v>
      </c>
      <c r="S22" s="76">
        <f>'[2]2024_T4'!$I$109</f>
        <v>92</v>
      </c>
      <c r="T22" s="27">
        <f>'[2]2024_T4'!$J$109</f>
        <v>1375</v>
      </c>
      <c r="U22" s="77">
        <f>'[2]2024_T4'!$B$110</f>
        <v>170</v>
      </c>
      <c r="V22" s="75">
        <f>'[2]2024_T4'!$C$110</f>
        <v>191</v>
      </c>
      <c r="W22" s="76">
        <f>'[2]2024_T4'!$D$110</f>
        <v>121</v>
      </c>
      <c r="X22" s="76">
        <f>'[2]2024_T4'!$E$110</f>
        <v>182</v>
      </c>
      <c r="Y22" s="76">
        <f>'[2]2024_T4'!$F$110</f>
        <v>224</v>
      </c>
      <c r="Z22" s="76">
        <f>'[2]2024_T4'!$G$110</f>
        <v>203</v>
      </c>
      <c r="AA22" s="76">
        <f>'[2]2024_T4'!$H$110</f>
        <v>307</v>
      </c>
      <c r="AB22" s="76">
        <f>'[2]2024_T4'!$I$110</f>
        <v>109</v>
      </c>
      <c r="AC22" s="27">
        <f>'[2]2024_T4'!$J$110</f>
        <v>1507</v>
      </c>
    </row>
    <row r="23" spans="2:29" ht="15.5" thickTop="1" thickBot="1" x14ac:dyDescent="0.4">
      <c r="B23" s="10" t="s">
        <v>4</v>
      </c>
      <c r="C23" s="81">
        <f>SUM(C19:C22)</f>
        <v>34</v>
      </c>
      <c r="D23" s="82">
        <f t="shared" ref="D23:AB23" si="7">SUM(D19:D22)</f>
        <v>49</v>
      </c>
      <c r="E23" s="83">
        <f t="shared" si="7"/>
        <v>39</v>
      </c>
      <c r="F23" s="83">
        <f t="shared" si="7"/>
        <v>43</v>
      </c>
      <c r="G23" s="83">
        <f t="shared" si="7"/>
        <v>71</v>
      </c>
      <c r="H23" s="83">
        <f t="shared" si="7"/>
        <v>59</v>
      </c>
      <c r="I23" s="83">
        <f t="shared" si="7"/>
        <v>127</v>
      </c>
      <c r="J23" s="83">
        <f t="shared" si="7"/>
        <v>71</v>
      </c>
      <c r="K23" s="27">
        <f t="shared" ref="K23" si="8">SUM(K19:K22)</f>
        <v>493</v>
      </c>
      <c r="L23" s="84">
        <f t="shared" si="7"/>
        <v>518</v>
      </c>
      <c r="M23" s="82">
        <f t="shared" si="7"/>
        <v>602</v>
      </c>
      <c r="N23" s="83">
        <f t="shared" si="7"/>
        <v>448</v>
      </c>
      <c r="O23" s="83">
        <f t="shared" si="7"/>
        <v>590</v>
      </c>
      <c r="P23" s="83">
        <f t="shared" si="7"/>
        <v>815</v>
      </c>
      <c r="Q23" s="83">
        <f t="shared" si="7"/>
        <v>681</v>
      </c>
      <c r="R23" s="83">
        <f t="shared" si="7"/>
        <v>965</v>
      </c>
      <c r="S23" s="83">
        <f t="shared" si="7"/>
        <v>299</v>
      </c>
      <c r="T23" s="27">
        <f t="shared" ref="T23" si="9">SUM(T19:T22)</f>
        <v>4918</v>
      </c>
      <c r="U23" s="84">
        <f t="shared" si="7"/>
        <v>552</v>
      </c>
      <c r="V23" s="82">
        <f t="shared" si="7"/>
        <v>651</v>
      </c>
      <c r="W23" s="83">
        <f t="shared" si="7"/>
        <v>487</v>
      </c>
      <c r="X23" s="83">
        <f t="shared" si="7"/>
        <v>633</v>
      </c>
      <c r="Y23" s="83">
        <f t="shared" si="7"/>
        <v>886</v>
      </c>
      <c r="Z23" s="83">
        <f t="shared" si="7"/>
        <v>740</v>
      </c>
      <c r="AA23" s="83">
        <f t="shared" si="7"/>
        <v>1092</v>
      </c>
      <c r="AB23" s="83">
        <f t="shared" si="7"/>
        <v>370</v>
      </c>
      <c r="AC23" s="27">
        <f t="shared" ref="AC23" si="10">SUM(AC19:AC22)</f>
        <v>5411</v>
      </c>
    </row>
    <row r="24" spans="2:29" ht="15" thickTop="1" x14ac:dyDescent="0.35"/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4CF4-EC7C-4CD6-A66D-8C2B64BF72E5}">
  <dimension ref="A2:P34"/>
  <sheetViews>
    <sheetView zoomScale="90" zoomScaleNormal="90" workbookViewId="0">
      <pane ySplit="3" topLeftCell="A4" activePane="bottomLeft" state="frozen"/>
      <selection pane="bottomLeft" activeCell="K15" sqref="K15"/>
    </sheetView>
  </sheetViews>
  <sheetFormatPr baseColWidth="10" defaultRowHeight="14.5" x14ac:dyDescent="0.35"/>
  <cols>
    <col min="1" max="1" width="3.54296875" customWidth="1"/>
    <col min="2" max="2" width="40" customWidth="1"/>
    <col min="8" max="8" width="11.453125" customWidth="1"/>
    <col min="9" max="9" width="3.1796875" customWidth="1"/>
    <col min="10" max="10" width="9.7265625" customWidth="1"/>
    <col min="11" max="11" width="22.453125" customWidth="1"/>
    <col min="12" max="12" width="12.54296875" customWidth="1"/>
    <col min="15" max="15" width="18.453125" customWidth="1"/>
    <col min="16" max="16" width="13.453125" customWidth="1"/>
    <col min="17" max="17" width="14.54296875" customWidth="1"/>
    <col min="18" max="18" width="16" customWidth="1"/>
  </cols>
  <sheetData>
    <row r="2" spans="1:16" x14ac:dyDescent="0.35">
      <c r="A2" s="1"/>
      <c r="B2" s="3" t="s">
        <v>0</v>
      </c>
      <c r="C2" s="4"/>
      <c r="D2" s="4"/>
      <c r="E2" s="1"/>
      <c r="F2" s="1"/>
      <c r="G2" s="1"/>
      <c r="H2" s="1"/>
      <c r="I2" s="1"/>
    </row>
    <row r="3" spans="1:16" ht="21" x14ac:dyDescent="0.35">
      <c r="A3" s="1"/>
      <c r="B3" s="61" t="s">
        <v>69</v>
      </c>
      <c r="C3" s="6" t="s">
        <v>70</v>
      </c>
      <c r="D3" s="4"/>
      <c r="E3" s="4"/>
      <c r="F3" s="4"/>
      <c r="G3" s="4"/>
      <c r="H3" s="4"/>
      <c r="I3" s="4"/>
      <c r="J3" s="4"/>
      <c r="K3" s="4"/>
    </row>
    <row r="4" spans="1:16" ht="42.75" customHeight="1" x14ac:dyDescent="0.35"/>
    <row r="5" spans="1:16" x14ac:dyDescent="0.35">
      <c r="A5" s="1"/>
      <c r="B5" s="4" t="s">
        <v>3</v>
      </c>
      <c r="C5" s="8"/>
      <c r="D5" s="8"/>
      <c r="E5" s="8"/>
      <c r="F5" s="8"/>
      <c r="G5" s="8"/>
      <c r="H5" s="8"/>
      <c r="I5" s="8"/>
      <c r="K5" s="155" t="s">
        <v>114</v>
      </c>
      <c r="L5" s="109"/>
      <c r="M5" s="109"/>
      <c r="N5" s="109"/>
      <c r="O5" s="109"/>
    </row>
    <row r="6" spans="1:16" ht="15" thickBot="1" x14ac:dyDescent="0.4">
      <c r="C6" s="7"/>
      <c r="D6" s="7"/>
      <c r="E6" s="7"/>
      <c r="F6" s="7"/>
      <c r="G6" s="7"/>
      <c r="H6" s="7"/>
      <c r="I6" s="7"/>
      <c r="L6" s="7"/>
      <c r="M6" s="7"/>
      <c r="N6" s="7"/>
      <c r="O6" s="7"/>
    </row>
    <row r="7" spans="1:16" ht="37" thickTop="1" thickBot="1" x14ac:dyDescent="0.4">
      <c r="B7" s="9"/>
      <c r="C7" s="10" t="s">
        <v>104</v>
      </c>
      <c r="D7" s="10" t="s">
        <v>105</v>
      </c>
      <c r="E7" s="10" t="s">
        <v>106</v>
      </c>
      <c r="F7" s="10" t="s">
        <v>107</v>
      </c>
      <c r="G7" s="10" t="s">
        <v>108</v>
      </c>
      <c r="H7" s="175" t="s">
        <v>115</v>
      </c>
      <c r="I7" s="7"/>
      <c r="K7" s="9"/>
      <c r="L7" s="144" t="s">
        <v>83</v>
      </c>
      <c r="M7" s="143" t="s">
        <v>84</v>
      </c>
      <c r="O7" s="156"/>
      <c r="P7" s="157" t="s">
        <v>85</v>
      </c>
    </row>
    <row r="8" spans="1:16" ht="15.5" thickTop="1" thickBot="1" x14ac:dyDescent="0.4">
      <c r="B8" s="25" t="s">
        <v>71</v>
      </c>
      <c r="C8" s="85">
        <f>'[2]2024_T1'!$C$115</f>
        <v>1367</v>
      </c>
      <c r="D8" s="85">
        <f>'[2]2024_T2'!$C$115</f>
        <v>753</v>
      </c>
      <c r="E8" s="85">
        <f>'[2]2024_T3'!$C$115</f>
        <v>667</v>
      </c>
      <c r="F8" s="85">
        <f>'[2]2024_T4'!$C$115</f>
        <v>1190</v>
      </c>
      <c r="G8" s="86">
        <f>SUM(C8:F8)</f>
        <v>3977</v>
      </c>
      <c r="H8" s="118"/>
      <c r="I8" s="7"/>
      <c r="K8" s="13" t="s">
        <v>72</v>
      </c>
      <c r="L8" s="147">
        <f>[7]SAS_NSA_2024_4T!$D$80</f>
        <v>234533</v>
      </c>
      <c r="M8" s="158">
        <f>'[2]2024_T4'!$G$115</f>
        <v>234503</v>
      </c>
      <c r="O8" s="159" t="str">
        <f>'[2]2021_T4'!$A$57</f>
        <v>Ens. - DP seuls</v>
      </c>
      <c r="P8" s="160">
        <f>'[2]2024_T4'!$G$57</f>
        <v>788137</v>
      </c>
    </row>
    <row r="9" spans="1:16" ht="15.5" thickTop="1" thickBot="1" x14ac:dyDescent="0.4">
      <c r="B9" s="25" t="s">
        <v>73</v>
      </c>
      <c r="C9" s="87">
        <f>'[2]2024_T1'!$C$116</f>
        <v>7695</v>
      </c>
      <c r="D9" s="87">
        <f>'[2]2024_T2'!$C$116</f>
        <v>5216</v>
      </c>
      <c r="E9" s="87">
        <f>'[2]2024_T3'!$C$116</f>
        <v>4955</v>
      </c>
      <c r="F9" s="87">
        <f>'[2]2024_T4'!$C$116</f>
        <v>6358</v>
      </c>
      <c r="G9" s="86">
        <f t="shared" ref="G9:G10" si="0">SUM(C9:F9)</f>
        <v>24224</v>
      </c>
      <c r="H9" s="118"/>
      <c r="I9" s="7"/>
      <c r="K9" s="53" t="s">
        <v>74</v>
      </c>
      <c r="L9" s="147">
        <f>[7]SAS_NSA_2024_4T!$D$81</f>
        <v>777490</v>
      </c>
      <c r="M9" s="158">
        <f>'[2]2024_T4'!$G$116</f>
        <v>777298</v>
      </c>
      <c r="O9" s="159" t="str">
        <f>'[2]2021_T4'!$A$59</f>
        <v>Ens. - DP et DR</v>
      </c>
      <c r="P9" s="160">
        <f>'[2]2024_T4'!$G$59</f>
        <v>223664</v>
      </c>
    </row>
    <row r="10" spans="1:16" ht="15.5" thickTop="1" thickBot="1" x14ac:dyDescent="0.4">
      <c r="B10" s="25" t="s">
        <v>49</v>
      </c>
      <c r="C10" s="87">
        <f>'[2]2024_T1'!$C$117</f>
        <v>9062</v>
      </c>
      <c r="D10" s="87">
        <f>'[2]2024_T2'!$C$117</f>
        <v>5969</v>
      </c>
      <c r="E10" s="87">
        <f>'[2]2024_T3'!$C$117</f>
        <v>5622</v>
      </c>
      <c r="F10" s="87">
        <f>'[2]2024_T4'!$C$117</f>
        <v>7548</v>
      </c>
      <c r="G10" s="86">
        <f t="shared" si="0"/>
        <v>28201</v>
      </c>
      <c r="H10" s="118"/>
      <c r="I10" s="7"/>
      <c r="K10" s="53" t="s">
        <v>86</v>
      </c>
      <c r="L10" s="147"/>
      <c r="M10" s="161">
        <f>'[2]2024_T4'!$G$117</f>
        <v>1011801</v>
      </c>
      <c r="O10" s="162" t="str">
        <f>'[2]2021_T4'!$A$60</f>
        <v>Ens. - Non ventilés</v>
      </c>
      <c r="P10" s="163">
        <f>'[2]2024_T4'!$G$60</f>
        <v>242</v>
      </c>
    </row>
    <row r="11" spans="1:16" ht="15.5" thickTop="1" thickBot="1" x14ac:dyDescent="0.4">
      <c r="B11" s="88" t="s">
        <v>75</v>
      </c>
      <c r="C11" s="89">
        <f>C9/C10*100</f>
        <v>84.915029794747298</v>
      </c>
      <c r="D11" s="89">
        <f t="shared" ref="D11:G11" si="1">D9/D10*100</f>
        <v>87.38482157815379</v>
      </c>
      <c r="E11" s="89">
        <f t="shared" si="1"/>
        <v>88.135894699395237</v>
      </c>
      <c r="F11" s="89">
        <f t="shared" si="1"/>
        <v>84.234234234234222</v>
      </c>
      <c r="G11" s="89">
        <f t="shared" si="1"/>
        <v>85.897663203432501</v>
      </c>
      <c r="H11" s="176">
        <f>G11-[4]NSA_10!$G$11</f>
        <v>0.67965080123777</v>
      </c>
      <c r="I11" s="7"/>
      <c r="K11" s="53" t="s">
        <v>87</v>
      </c>
      <c r="L11" s="147"/>
      <c r="M11" s="161">
        <f>'[2]2024_T4'!$G$60</f>
        <v>242</v>
      </c>
      <c r="O11" s="18"/>
      <c r="P11" s="19"/>
    </row>
    <row r="12" spans="1:16" ht="15.5" thickTop="1" thickBot="1" x14ac:dyDescent="0.4">
      <c r="C12" s="7"/>
      <c r="D12" s="7"/>
      <c r="E12" s="7"/>
      <c r="F12" s="7"/>
      <c r="G12" s="7"/>
      <c r="H12" s="7"/>
      <c r="I12" s="7"/>
      <c r="K12" s="53" t="s">
        <v>49</v>
      </c>
      <c r="L12" s="147">
        <f>[7]SAS_NSA_2024_4T!$D$82</f>
        <v>1012023</v>
      </c>
      <c r="M12" s="90">
        <f>M10+M11</f>
        <v>1012043</v>
      </c>
      <c r="N12" s="36" t="s">
        <v>18</v>
      </c>
      <c r="O12" s="164" t="s">
        <v>49</v>
      </c>
      <c r="P12" s="165">
        <f>SUM(P8:P10)</f>
        <v>1012043</v>
      </c>
    </row>
    <row r="13" spans="1:16" ht="15" thickTop="1" x14ac:dyDescent="0.35">
      <c r="A13" s="1"/>
      <c r="B13" s="4" t="s">
        <v>14</v>
      </c>
      <c r="C13" s="8"/>
      <c r="D13" s="8"/>
      <c r="E13" s="8"/>
      <c r="F13" s="23"/>
      <c r="G13" s="23"/>
      <c r="H13" s="23"/>
      <c r="I13" s="7"/>
      <c r="P13" s="47"/>
    </row>
    <row r="14" spans="1:16" ht="15" thickBot="1" x14ac:dyDescent="0.4">
      <c r="C14" s="7"/>
      <c r="D14" s="7"/>
      <c r="E14" s="7"/>
      <c r="F14" s="7"/>
      <c r="G14" s="7"/>
      <c r="H14" s="7"/>
      <c r="I14" s="7"/>
    </row>
    <row r="15" spans="1:16" ht="37" thickTop="1" thickBot="1" x14ac:dyDescent="0.4">
      <c r="B15" s="9"/>
      <c r="C15" s="24" t="s">
        <v>104</v>
      </c>
      <c r="D15" s="24" t="s">
        <v>105</v>
      </c>
      <c r="E15" s="24" t="s">
        <v>106</v>
      </c>
      <c r="F15" s="10" t="s">
        <v>107</v>
      </c>
      <c r="G15" s="10" t="s">
        <v>108</v>
      </c>
      <c r="H15" s="175" t="s">
        <v>115</v>
      </c>
      <c r="I15" s="7"/>
    </row>
    <row r="16" spans="1:16" ht="15.5" thickTop="1" thickBot="1" x14ac:dyDescent="0.4">
      <c r="B16" s="25" t="s">
        <v>71</v>
      </c>
      <c r="C16" s="58">
        <f>'[2]2024_T1'!$D$115</f>
        <v>3001</v>
      </c>
      <c r="D16" s="58">
        <f>'[2]2024_T2'!$D$115</f>
        <v>9198</v>
      </c>
      <c r="E16" s="58">
        <f>'[2]2024_T3'!$D$115</f>
        <v>7590</v>
      </c>
      <c r="F16" s="58">
        <f>'[2]2024_T4'!$D$115</f>
        <v>6653</v>
      </c>
      <c r="G16" s="91">
        <f>SUM(C16:F16)</f>
        <v>26442</v>
      </c>
      <c r="H16" s="118"/>
      <c r="I16" s="7"/>
    </row>
    <row r="17" spans="1:9" ht="15.5" thickTop="1" thickBot="1" x14ac:dyDescent="0.4">
      <c r="B17" s="25" t="s">
        <v>73</v>
      </c>
      <c r="C17" s="59">
        <f>'[2]2024_T1'!$D$116</f>
        <v>2773</v>
      </c>
      <c r="D17" s="59">
        <f>'[2]2024_T2'!$D$116</f>
        <v>9891</v>
      </c>
      <c r="E17" s="59">
        <f>'[2]2024_T3'!$D$116</f>
        <v>8861</v>
      </c>
      <c r="F17" s="59">
        <f>'[2]2024_T4'!$D$116</f>
        <v>8454</v>
      </c>
      <c r="G17" s="91">
        <f t="shared" ref="G17:G18" si="2">SUM(C17:F17)</f>
        <v>29979</v>
      </c>
      <c r="H17" s="118"/>
      <c r="I17" s="7"/>
    </row>
    <row r="18" spans="1:9" ht="15.5" thickTop="1" thickBot="1" x14ac:dyDescent="0.4">
      <c r="B18" s="25" t="s">
        <v>49</v>
      </c>
      <c r="C18" s="59">
        <f>'[2]2024_T1'!$D$117</f>
        <v>5774</v>
      </c>
      <c r="D18" s="59">
        <f>'[2]2024_T2'!$D$117</f>
        <v>19089</v>
      </c>
      <c r="E18" s="59">
        <f>'[2]2024_T3'!$D$117</f>
        <v>16451</v>
      </c>
      <c r="F18" s="59">
        <f>'[2]2024_T4'!$D$117</f>
        <v>15107</v>
      </c>
      <c r="G18" s="91">
        <f t="shared" si="2"/>
        <v>56421</v>
      </c>
      <c r="H18" s="118"/>
      <c r="I18" s="7"/>
    </row>
    <row r="19" spans="1:9" ht="15.5" thickTop="1" thickBot="1" x14ac:dyDescent="0.4">
      <c r="B19" s="88" t="s">
        <v>75</v>
      </c>
      <c r="C19" s="92">
        <f>C17/C18*100</f>
        <v>48.025632144094217</v>
      </c>
      <c r="D19" s="92">
        <f t="shared" ref="D19:G19" si="3">D17/D18*100</f>
        <v>51.815181518151817</v>
      </c>
      <c r="E19" s="92">
        <f t="shared" si="3"/>
        <v>53.86298705245882</v>
      </c>
      <c r="F19" s="92">
        <f t="shared" si="3"/>
        <v>55.960812868206787</v>
      </c>
      <c r="G19" s="92">
        <f t="shared" si="3"/>
        <v>53.13447120752911</v>
      </c>
      <c r="H19" s="177">
        <f>G19-[4]NSA_10!$G$19</f>
        <v>3.0115115274945126</v>
      </c>
      <c r="I19" s="7"/>
    </row>
    <row r="20" spans="1:9" ht="16.5" customHeight="1" thickTop="1" x14ac:dyDescent="0.35">
      <c r="H20" s="7"/>
      <c r="I20" s="7"/>
    </row>
    <row r="22" spans="1:9" ht="18.75" customHeight="1" x14ac:dyDescent="0.35"/>
    <row r="23" spans="1:9" ht="18.75" customHeight="1" x14ac:dyDescent="0.35"/>
    <row r="24" spans="1:9" x14ac:dyDescent="0.35">
      <c r="A24" s="1"/>
      <c r="B24" s="7"/>
      <c r="C24" s="7"/>
      <c r="D24" s="7"/>
      <c r="E24" s="7"/>
      <c r="F24" s="7"/>
      <c r="G24" s="7"/>
      <c r="H24" s="7"/>
      <c r="I24" s="7"/>
    </row>
    <row r="25" spans="1:9" x14ac:dyDescent="0.35">
      <c r="B25" s="7"/>
      <c r="C25" s="7"/>
      <c r="D25" s="7"/>
      <c r="E25" s="7"/>
      <c r="F25" s="7"/>
      <c r="G25" s="7"/>
      <c r="H25" s="7"/>
      <c r="I25" s="7"/>
    </row>
    <row r="26" spans="1:9" x14ac:dyDescent="0.35">
      <c r="B26" s="7"/>
      <c r="C26" s="7"/>
      <c r="D26" s="7"/>
      <c r="E26" s="7"/>
      <c r="F26" s="7"/>
      <c r="G26" s="7"/>
      <c r="H26" s="7"/>
      <c r="I26" s="7"/>
    </row>
    <row r="27" spans="1:9" ht="25.9" customHeight="1" x14ac:dyDescent="0.35">
      <c r="B27" s="7"/>
      <c r="C27" s="7"/>
      <c r="D27" s="7"/>
      <c r="E27" s="7"/>
      <c r="F27" s="7"/>
      <c r="G27" s="7"/>
      <c r="H27" s="7"/>
      <c r="I27" s="7"/>
    </row>
    <row r="28" spans="1:9" x14ac:dyDescent="0.35">
      <c r="B28" s="7"/>
      <c r="C28" s="7"/>
      <c r="D28" s="7"/>
      <c r="E28" s="7"/>
      <c r="F28" s="7"/>
      <c r="G28" s="7"/>
      <c r="H28" s="7"/>
      <c r="I28" s="7"/>
    </row>
    <row r="29" spans="1:9" x14ac:dyDescent="0.35">
      <c r="B29" s="7"/>
      <c r="C29" s="7"/>
      <c r="D29" s="7"/>
      <c r="E29" s="7"/>
      <c r="F29" s="7"/>
      <c r="G29" s="7"/>
      <c r="H29" s="7"/>
      <c r="I29" s="7"/>
    </row>
    <row r="30" spans="1:9" x14ac:dyDescent="0.35">
      <c r="A30" s="1"/>
      <c r="B30" s="7"/>
      <c r="C30" s="7"/>
      <c r="D30" s="7"/>
      <c r="E30" s="7"/>
      <c r="F30" s="7"/>
      <c r="G30" s="7"/>
      <c r="H30" s="7"/>
      <c r="I30" s="7"/>
    </row>
    <row r="31" spans="1:9" x14ac:dyDescent="0.35">
      <c r="B31" s="7"/>
      <c r="C31" s="7"/>
      <c r="D31" s="7"/>
      <c r="E31" s="7"/>
      <c r="F31" s="7"/>
      <c r="G31" s="7"/>
      <c r="H31" s="7"/>
      <c r="I31" s="7"/>
    </row>
    <row r="32" spans="1:9" x14ac:dyDescent="0.35">
      <c r="B32" s="7"/>
      <c r="C32" s="7"/>
      <c r="D32" s="7"/>
      <c r="E32" s="7"/>
      <c r="F32" s="7"/>
      <c r="G32" s="7"/>
      <c r="H32" s="7"/>
      <c r="I32" s="7"/>
    </row>
    <row r="33" spans="2:9" x14ac:dyDescent="0.35">
      <c r="B33" s="7"/>
      <c r="C33" s="7"/>
      <c r="D33" s="7"/>
      <c r="E33" s="7"/>
      <c r="F33" s="7"/>
      <c r="G33" s="7"/>
      <c r="H33" s="7"/>
      <c r="I33" s="7"/>
    </row>
    <row r="34" spans="2:9" x14ac:dyDescent="0.35">
      <c r="B34" s="7"/>
      <c r="C34" s="7"/>
      <c r="D34" s="7"/>
      <c r="E34" s="7"/>
      <c r="F34" s="7"/>
      <c r="G34" s="7"/>
      <c r="H34" s="7"/>
      <c r="I34" s="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5128-0738-4410-92D7-05E40EF0381F}">
  <dimension ref="A2:R41"/>
  <sheetViews>
    <sheetView zoomScale="90" zoomScaleNormal="90" workbookViewId="0">
      <pane ySplit="3" topLeftCell="A14" activePane="bottomLeft" state="frozen"/>
      <selection activeCell="E20" sqref="E20:L43"/>
      <selection pane="bottomLeft" activeCell="F8" sqref="F8"/>
    </sheetView>
  </sheetViews>
  <sheetFormatPr baseColWidth="10" defaultRowHeight="14.5" x14ac:dyDescent="0.35"/>
  <cols>
    <col min="1" max="1" width="3.54296875" customWidth="1"/>
    <col min="2" max="2" width="40" customWidth="1"/>
    <col min="7" max="7" width="3.1796875" customWidth="1"/>
    <col min="8" max="8" width="13.7265625" customWidth="1"/>
    <col min="9" max="9" width="14.54296875" bestFit="1" customWidth="1"/>
    <col min="10" max="11" width="11.453125" customWidth="1"/>
    <col min="12" max="12" width="3.1796875" customWidth="1"/>
    <col min="13" max="13" width="9.7265625" customWidth="1"/>
    <col min="14" max="16" width="13.26953125" customWidth="1"/>
    <col min="18" max="18" width="13" customWidth="1"/>
  </cols>
  <sheetData>
    <row r="2" spans="1:18" x14ac:dyDescent="0.35">
      <c r="A2" s="1"/>
      <c r="B2" s="3" t="s">
        <v>0</v>
      </c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8" ht="21" x14ac:dyDescent="0.35">
      <c r="A3" s="1"/>
      <c r="B3" s="61" t="s">
        <v>78</v>
      </c>
      <c r="C3" s="6" t="s">
        <v>76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42.75" customHeight="1" x14ac:dyDescent="0.35"/>
    <row r="5" spans="1:18" x14ac:dyDescent="0.35">
      <c r="A5" s="1"/>
      <c r="B5" s="4" t="s">
        <v>95</v>
      </c>
      <c r="C5" s="8"/>
      <c r="D5" s="8"/>
      <c r="E5" s="8"/>
      <c r="F5" s="23"/>
      <c r="G5" s="23"/>
      <c r="H5" s="23"/>
      <c r="I5" s="23"/>
      <c r="J5" s="23"/>
      <c r="K5" s="23"/>
      <c r="L5" s="7"/>
      <c r="N5" s="155" t="s">
        <v>89</v>
      </c>
      <c r="O5" s="109"/>
      <c r="P5" s="109"/>
      <c r="Q5" s="109"/>
      <c r="R5" s="109"/>
    </row>
    <row r="6" spans="1:18" ht="15" thickBot="1" x14ac:dyDescent="0.4">
      <c r="C6" s="7"/>
      <c r="D6" s="7"/>
      <c r="E6" s="7"/>
      <c r="F6" s="7"/>
      <c r="G6" s="7"/>
      <c r="H6" s="7"/>
      <c r="I6" s="7"/>
      <c r="J6" s="7"/>
      <c r="K6" s="7"/>
      <c r="L6" s="7"/>
      <c r="O6" s="7"/>
      <c r="P6" s="7"/>
      <c r="Q6" s="7"/>
      <c r="R6" s="7"/>
    </row>
    <row r="7" spans="1:18" ht="37" thickTop="1" thickBot="1" x14ac:dyDescent="0.4">
      <c r="B7" s="9"/>
      <c r="C7" s="24" t="s">
        <v>104</v>
      </c>
      <c r="D7" s="24" t="s">
        <v>105</v>
      </c>
      <c r="E7" s="24" t="s">
        <v>106</v>
      </c>
      <c r="F7" s="10" t="s">
        <v>107</v>
      </c>
      <c r="G7" s="7"/>
      <c r="H7" s="191" t="s">
        <v>97</v>
      </c>
      <c r="I7" s="192" t="s">
        <v>98</v>
      </c>
      <c r="J7" s="181" t="s">
        <v>116</v>
      </c>
      <c r="K7" s="178" t="s">
        <v>117</v>
      </c>
      <c r="L7" s="7"/>
      <c r="N7" s="9"/>
      <c r="O7" s="144" t="s">
        <v>83</v>
      </c>
      <c r="P7" s="143" t="s">
        <v>81</v>
      </c>
      <c r="R7" s="110" t="s">
        <v>90</v>
      </c>
    </row>
    <row r="8" spans="1:18" ht="15.5" thickTop="1" thickBot="1" x14ac:dyDescent="0.4">
      <c r="B8" s="13" t="s">
        <v>35</v>
      </c>
      <c r="C8" s="85">
        <f>'[2]2024_T1'!$C$122</f>
        <v>115.72</v>
      </c>
      <c r="D8" s="85">
        <f>'[2]2024_T2'!$C$122</f>
        <v>100.54</v>
      </c>
      <c r="E8" s="85">
        <f>'[2]2024_T3'!$C$122</f>
        <v>98.4</v>
      </c>
      <c r="F8" s="85">
        <f>'[2]2024_T4'!$C$122</f>
        <v>121.95</v>
      </c>
      <c r="G8" s="7"/>
      <c r="H8" s="193">
        <f>'[2]2024_T1'!$C$131+'[2]2024_T2'!$C$131+'[2]2024_T3'!$C$131+'[2]2024_T4'!$C$131</f>
        <v>2207800</v>
      </c>
      <c r="I8" s="185">
        <f>'[2]2024_T1'!$C$140+'[2]2024_T2'!$C$140+'[2]2024_T3'!$C$140+'[2]2024_T4'!$C$140</f>
        <v>19818</v>
      </c>
      <c r="J8" s="182">
        <f>H8/I8</f>
        <v>111.40377434655363</v>
      </c>
      <c r="K8" s="179">
        <f>J8-[4]NSA_12!$J$8</f>
        <v>-4.1034167045827274</v>
      </c>
      <c r="L8" s="7"/>
      <c r="N8" s="166" t="s">
        <v>104</v>
      </c>
      <c r="O8" s="167">
        <f>[10]SAS_NSA_2024_1T!$D$87</f>
        <v>96.802311954658904</v>
      </c>
      <c r="P8" s="168">
        <f>'[2]2024_T1'!$G$126</f>
        <v>96.81</v>
      </c>
      <c r="Q8" s="36" t="s">
        <v>18</v>
      </c>
      <c r="R8" s="169">
        <f>P8-O8</f>
        <v>7.6880453410979044E-3</v>
      </c>
    </row>
    <row r="9" spans="1:18" ht="15.5" thickTop="1" thickBot="1" x14ac:dyDescent="0.4">
      <c r="B9" s="13" t="s">
        <v>36</v>
      </c>
      <c r="C9" s="93">
        <f>'[2]2024_T1'!$C$123</f>
        <v>59.05</v>
      </c>
      <c r="D9" s="93">
        <f>'[2]2024_T2'!$C$123</f>
        <v>50.09</v>
      </c>
      <c r="E9" s="93">
        <f>'[2]2024_T3'!$C$123</f>
        <v>53.48</v>
      </c>
      <c r="F9" s="93">
        <f>'[2]2024_T4'!$C$123</f>
        <v>55.07</v>
      </c>
      <c r="G9" s="7"/>
      <c r="H9" s="194">
        <f>'[2]2024_T1'!$C$132+'[2]2024_T2'!$C$132+'[2]2024_T3'!$C$132+'[2]2024_T4'!$C$132</f>
        <v>151834</v>
      </c>
      <c r="I9" s="186">
        <f>'[2]2024_T1'!$C$141+'[2]2024_T2'!$C$141+'[2]2024_T3'!$C$141+'[2]2024_T4'!$C$141</f>
        <v>2779</v>
      </c>
      <c r="J9" s="183">
        <f t="shared" ref="J9:J12" si="0">H9/I9</f>
        <v>54.636200071968332</v>
      </c>
      <c r="K9" s="179">
        <f>J9-[4]NSA_12!$J$9</f>
        <v>-1.5663186482495064</v>
      </c>
      <c r="L9" s="7"/>
      <c r="N9" s="166" t="s">
        <v>105</v>
      </c>
      <c r="O9" s="167">
        <f>[11]SAS_NSA_2024_2T!$D$87</f>
        <v>96.641788267495798</v>
      </c>
      <c r="P9" s="168">
        <f>'[2]2024_T2'!$G$126</f>
        <v>96.65</v>
      </c>
      <c r="Q9" s="36" t="s">
        <v>18</v>
      </c>
      <c r="R9" s="169">
        <f t="shared" ref="R9:R11" si="1">P9-O9</f>
        <v>8.2117325042077027E-3</v>
      </c>
    </row>
    <row r="10" spans="1:18" ht="15.5" thickTop="1" thickBot="1" x14ac:dyDescent="0.4">
      <c r="B10" s="13" t="s">
        <v>37</v>
      </c>
      <c r="C10" s="93">
        <f>'[2]2024_T1'!$C$124</f>
        <v>19.55</v>
      </c>
      <c r="D10" s="93">
        <f>'[2]2024_T2'!$C$124</f>
        <v>17.760000000000002</v>
      </c>
      <c r="E10" s="93">
        <f>'[2]2024_T3'!$C$124</f>
        <v>17.37</v>
      </c>
      <c r="F10" s="93">
        <f>'[2]2024_T4'!$C$124</f>
        <v>19.600000000000001</v>
      </c>
      <c r="G10" s="7"/>
      <c r="H10" s="194">
        <f>'[2]2024_T1'!$C$133+'[2]2024_T2'!$C$133+'[2]2024_T3'!$C$133+'[2]2024_T4'!$C$133</f>
        <v>53163</v>
      </c>
      <c r="I10" s="186">
        <f>'[2]2024_T1'!$C$142+'[2]2024_T2'!$C$142+'[2]2024_T3'!$C$142+'[2]2024_T4'!$C$142</f>
        <v>2875</v>
      </c>
      <c r="J10" s="183">
        <f t="shared" si="0"/>
        <v>18.491478260869567</v>
      </c>
      <c r="K10" s="179">
        <f>J10-[4]NSA_12!$J$10</f>
        <v>-0.2467668335399118</v>
      </c>
      <c r="L10" s="7"/>
      <c r="N10" s="166" t="s">
        <v>106</v>
      </c>
      <c r="O10" s="167">
        <f>[12]SAS_NSA_2024_3T!$D$87</f>
        <v>96.533569628945202</v>
      </c>
      <c r="P10" s="168">
        <f>'[2]2024_T3'!$G$126</f>
        <v>96.54</v>
      </c>
      <c r="Q10" s="36" t="s">
        <v>18</v>
      </c>
      <c r="R10" s="169">
        <f t="shared" si="1"/>
        <v>6.4303710548045956E-3</v>
      </c>
    </row>
    <row r="11" spans="1:18" ht="15.5" thickTop="1" thickBot="1" x14ac:dyDescent="0.4">
      <c r="B11" s="13" t="s">
        <v>38</v>
      </c>
      <c r="C11" s="93">
        <f>'[2]2024_T1'!$C$125</f>
        <v>98.61</v>
      </c>
      <c r="D11" s="93">
        <f>'[2]2024_T2'!$C$125</f>
        <v>103.33</v>
      </c>
      <c r="E11" s="93">
        <f>'[2]2024_T3'!$C$125</f>
        <v>73.58</v>
      </c>
      <c r="F11" s="93">
        <f>'[2]2024_T4'!$C$125</f>
        <v>63.71</v>
      </c>
      <c r="G11" s="7"/>
      <c r="H11" s="194">
        <f>'[2]2024_T1'!$C$134+'[2]2024_T2'!$C$134+'[2]2024_T3'!$C$134+'[2]2024_T4'!$C$134</f>
        <v>4685</v>
      </c>
      <c r="I11" s="186">
        <f>'[2]2024_T1'!$C$143+'[2]2024_T2'!$C$143+'[2]2024_T3'!$C$143+'[2]2024_T4'!$C$143</f>
        <v>57</v>
      </c>
      <c r="J11" s="183">
        <f t="shared" si="0"/>
        <v>82.192982456140356</v>
      </c>
      <c r="K11" s="179">
        <f>J11-[4]NSA_12!$J$11</f>
        <v>-16.942610764198633</v>
      </c>
      <c r="L11" s="7"/>
      <c r="N11" s="166" t="s">
        <v>107</v>
      </c>
      <c r="O11" s="167">
        <f>[7]SAS_NSA_2024_4T!$D$87</f>
        <v>96.583740961130999</v>
      </c>
      <c r="P11" s="168">
        <f>'[2]2024_T4'!$G$126</f>
        <v>96.59</v>
      </c>
      <c r="Q11" s="36" t="s">
        <v>18</v>
      </c>
      <c r="R11" s="170">
        <f t="shared" si="1"/>
        <v>6.2590388690040299E-3</v>
      </c>
    </row>
    <row r="12" spans="1:18" ht="15.5" thickTop="1" thickBot="1" x14ac:dyDescent="0.4">
      <c r="B12" s="13" t="s">
        <v>9</v>
      </c>
      <c r="C12" s="94">
        <f>'[2]2024_T1'!$C$126</f>
        <v>101.28</v>
      </c>
      <c r="D12" s="94">
        <f>'[2]2024_T2'!$C$126</f>
        <v>81.48</v>
      </c>
      <c r="E12" s="94">
        <f>'[2]2024_T3'!$C$126</f>
        <v>80.64</v>
      </c>
      <c r="F12" s="94">
        <f>'[2]2024_T4'!$C$126</f>
        <v>107.26</v>
      </c>
      <c r="G12" s="7"/>
      <c r="H12" s="195">
        <f>'[2]2024_T1'!$C$135+'[2]2024_T2'!$C$135+'[2]2024_T3'!$C$135+'[2]2024_T4'!$C$135</f>
        <v>2417482</v>
      </c>
      <c r="I12" s="196">
        <f>'[2]2023_T1'!$C$144+'[2]2023_T2'!$C$144+'[2]2023_T3'!$C$144+'[2]2023_T4'!$C$144</f>
        <v>28226</v>
      </c>
      <c r="J12" s="184">
        <f t="shared" si="0"/>
        <v>85.647346418195994</v>
      </c>
      <c r="K12" s="180">
        <f>[4]NSA_12!$J$12-J12</f>
        <v>14.392687592999351</v>
      </c>
      <c r="L12" s="7"/>
    </row>
    <row r="13" spans="1:18" ht="36" customHeight="1" thickTop="1" x14ac:dyDescent="0.35"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8" ht="15" thickBot="1" x14ac:dyDescent="0.4">
      <c r="A14" s="1"/>
      <c r="B14" s="4" t="s">
        <v>96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8" ht="15.5" thickTop="1" thickBot="1" x14ac:dyDescent="0.4">
      <c r="C15" s="7"/>
      <c r="D15" s="7"/>
      <c r="E15" s="7"/>
      <c r="F15" s="7"/>
      <c r="G15" s="7"/>
      <c r="H15" s="256" t="s">
        <v>124</v>
      </c>
      <c r="I15" s="257"/>
      <c r="J15" s="258"/>
      <c r="K15" s="7"/>
      <c r="L15" s="7"/>
    </row>
    <row r="16" spans="1:18" ht="37" thickTop="1" thickBot="1" x14ac:dyDescent="0.4">
      <c r="B16" s="9"/>
      <c r="C16" s="24" t="s">
        <v>104</v>
      </c>
      <c r="D16" s="24" t="s">
        <v>105</v>
      </c>
      <c r="E16" s="24" t="s">
        <v>106</v>
      </c>
      <c r="F16" s="10" t="s">
        <v>107</v>
      </c>
      <c r="G16" s="7"/>
      <c r="H16" s="191" t="s">
        <v>97</v>
      </c>
      <c r="I16" s="192" t="s">
        <v>98</v>
      </c>
      <c r="J16" s="197" t="s">
        <v>116</v>
      </c>
      <c r="K16" s="198" t="s">
        <v>117</v>
      </c>
      <c r="L16" s="7"/>
    </row>
    <row r="17" spans="2:15" ht="15.5" thickTop="1" thickBot="1" x14ac:dyDescent="0.4">
      <c r="B17" s="13" t="s">
        <v>35</v>
      </c>
      <c r="C17" s="251">
        <f>'[2]2024_T1'!$D$122</f>
        <v>130.08000000000001</v>
      </c>
      <c r="D17" s="58">
        <f>'[2]2024_T2'!$D$122</f>
        <v>115.72</v>
      </c>
      <c r="E17" s="58">
        <f>'[2]2024_T3'!$D$122</f>
        <v>114.5</v>
      </c>
      <c r="F17" s="58">
        <f>'[2]2024_T4'!$D$122</f>
        <v>111.67</v>
      </c>
      <c r="G17" s="7"/>
      <c r="H17" s="199">
        <f>'[2]2024_T1'!$D$131+'[2]2024_T2'!$D$131+'[2]2024_T3'!$D$131+'[2]2024_T4'!$D$131</f>
        <v>2537666</v>
      </c>
      <c r="I17" s="187">
        <f>'[2]2024_T1'!$D$140+'[2]2024_T2'!$D$140+'[2]2024_T3'!$D$140+'[2]2024_T4'!$D$140</f>
        <v>21851</v>
      </c>
      <c r="J17" s="188">
        <f>H17/I17</f>
        <v>116.13500526291703</v>
      </c>
      <c r="K17" s="200">
        <f>J17-[4]NSA_12!$J$17</f>
        <v>1.9351595839046922</v>
      </c>
      <c r="L17" s="7"/>
    </row>
    <row r="18" spans="2:15" ht="15.5" thickTop="1" thickBot="1" x14ac:dyDescent="0.4">
      <c r="B18" s="49" t="s">
        <v>15</v>
      </c>
      <c r="C18" s="252">
        <f>'[2]2024_T1'!$E$122</f>
        <v>129.19</v>
      </c>
      <c r="D18" s="98">
        <f>'[2]2024_T2'!$E$122</f>
        <v>114.21</v>
      </c>
      <c r="E18" s="98">
        <f>'[2]2024_T3'!$E$122</f>
        <v>113.95</v>
      </c>
      <c r="F18" s="98">
        <f>'[2]2024_T4'!$E$122</f>
        <v>111.41</v>
      </c>
      <c r="G18" s="7"/>
      <c r="H18" s="201">
        <f>'[2]2024_T1'!$E$131+'[2]2024_T2'!$E$131+'[2]2024_T3'!$E$131+'[2]2024_T4'!$E$131</f>
        <v>2327151</v>
      </c>
      <c r="I18" s="189">
        <f>'[2]2024_T1'!$E$140+'[2]2024_T2'!$E$140+'[2]2024_T3'!$E$140+'[2]2024_T4'!$E$140</f>
        <v>20227</v>
      </c>
      <c r="J18" s="188">
        <f t="shared" ref="J18:J26" si="2">H18/I18</f>
        <v>115.05171305680526</v>
      </c>
      <c r="K18" s="202">
        <f>J18-[4]NSA_12!$J$18</f>
        <v>1.5516744258850679</v>
      </c>
      <c r="L18" s="7"/>
    </row>
    <row r="19" spans="2:15" ht="15.5" thickTop="1" thickBot="1" x14ac:dyDescent="0.4">
      <c r="B19" s="13" t="s">
        <v>36</v>
      </c>
      <c r="C19" s="253">
        <f>'[2]2024_T1'!$D$123</f>
        <v>118.84</v>
      </c>
      <c r="D19" s="59">
        <f>'[2]2024_T2'!$D$123</f>
        <v>91.55</v>
      </c>
      <c r="E19" s="59">
        <f>'[2]2024_T3'!$D$123</f>
        <v>91.15</v>
      </c>
      <c r="F19" s="59">
        <f>'[2]2024_T4'!$D$123</f>
        <v>86.45</v>
      </c>
      <c r="G19" s="7"/>
      <c r="H19" s="203">
        <f>'[2]2024_T1'!$D$132+'[2]2024_T2'!$D$132+'[2]2024_T3'!$D$132+'[2]2024_T4'!$D$132</f>
        <v>327415</v>
      </c>
      <c r="I19" s="190">
        <f>'[2]2024_T1'!$D$141+'[2]2024_T2'!$D$141+'[2]2024_T3'!$D$141+'[2]2024_T4'!$D$141</f>
        <v>3446</v>
      </c>
      <c r="J19" s="188">
        <f t="shared" si="2"/>
        <v>95.013058618688333</v>
      </c>
      <c r="K19" s="200">
        <f>J19-[4]NSA_12!$J$19</f>
        <v>3.8471886378087987</v>
      </c>
      <c r="L19" s="7"/>
    </row>
    <row r="20" spans="2:15" ht="15.5" thickTop="1" thickBot="1" x14ac:dyDescent="0.4">
      <c r="B20" s="49" t="s">
        <v>15</v>
      </c>
      <c r="C20" s="252">
        <f>'[2]2024_T1'!$E$123</f>
        <v>120.5</v>
      </c>
      <c r="D20" s="98">
        <f>'[2]2024_T2'!$E$123</f>
        <v>92.1</v>
      </c>
      <c r="E20" s="98">
        <f>'[2]2024_T3'!$E$123</f>
        <v>91.65</v>
      </c>
      <c r="F20" s="98">
        <f>'[2]2024_T4'!$E$123</f>
        <v>87.45</v>
      </c>
      <c r="G20" s="7"/>
      <c r="H20" s="201">
        <f>'[2]2024_T1'!$E$132+'[2]2024_T2'!$E$132+'[2]2024_T3'!$E$132+'[2]2024_T4'!$E$132</f>
        <v>317233</v>
      </c>
      <c r="I20" s="189">
        <f>'[2]2024_T1'!$E$141+'[2]2024_T2'!$E$141+'[2]2024_T3'!$E$141+'[2]2024_T4'!$E$141</f>
        <v>3317</v>
      </c>
      <c r="J20" s="188">
        <f t="shared" si="2"/>
        <v>95.638528791076268</v>
      </c>
      <c r="K20" s="202">
        <f>J20-[4]NSA_12!$J$20</f>
        <v>3.8088719283311718</v>
      </c>
      <c r="L20" s="7"/>
    </row>
    <row r="21" spans="2:15" ht="15.5" thickTop="1" thickBot="1" x14ac:dyDescent="0.4">
      <c r="B21" s="13" t="s">
        <v>37</v>
      </c>
      <c r="C21" s="253">
        <f>'[2]2024_T1'!$D$124</f>
        <v>55.48</v>
      </c>
      <c r="D21" s="59">
        <f>'[2]2024_T2'!$D$124</f>
        <v>24.15</v>
      </c>
      <c r="E21" s="59">
        <f>'[2]2024_T3'!$D$124</f>
        <v>23.67</v>
      </c>
      <c r="F21" s="59">
        <f>'[2]2024_T4'!$D$124</f>
        <v>24.25</v>
      </c>
      <c r="G21" s="7"/>
      <c r="H21" s="203">
        <f>'[2]2024_T1'!$D$133+'[2]2024_T2'!$D$133+'[2]2024_T3'!$D$133+'[2]2024_T4'!$D$133</f>
        <v>226089</v>
      </c>
      <c r="I21" s="190">
        <f>'[2]2024_T1'!$D$142+'[2]2024_T2'!$D$142+'[2]2024_T3'!$D$142+'[2]2024_T4'!$D$142</f>
        <v>8786</v>
      </c>
      <c r="J21" s="188">
        <f t="shared" si="2"/>
        <v>25.732870475756886</v>
      </c>
      <c r="K21" s="200">
        <f>J21-[4]NSA_12!$J$21</f>
        <v>1.277492533753513</v>
      </c>
      <c r="L21" s="7"/>
    </row>
    <row r="22" spans="2:15" ht="15.5" thickTop="1" thickBot="1" x14ac:dyDescent="0.4">
      <c r="B22" s="49" t="s">
        <v>15</v>
      </c>
      <c r="C22" s="252">
        <f>'[2]2024_T1'!$E$124</f>
        <v>57.12</v>
      </c>
      <c r="D22" s="98">
        <f>'[2]2024_T2'!$E$124</f>
        <v>24.02</v>
      </c>
      <c r="E22" s="98">
        <f>'[2]2024_T3'!$E$124</f>
        <v>23.66</v>
      </c>
      <c r="F22" s="98">
        <f>'[2]2024_T4'!$E$124</f>
        <v>24.24</v>
      </c>
      <c r="G22" s="7"/>
      <c r="H22" s="201">
        <f>'[2]2024_T1'!$E$133+'[2]2024_T2'!$E$133+'[2]2024_T3'!$E$133+'[2]2024_T4'!$E$133</f>
        <v>223314</v>
      </c>
      <c r="I22" s="189">
        <f>'[2]2024_T1'!$E$142+'[2]2024_T2'!$E$142+'[2]2024_T3'!$E$142+'[2]2024_T4'!$E$142</f>
        <v>8688</v>
      </c>
      <c r="J22" s="188">
        <f t="shared" si="2"/>
        <v>25.703729281767956</v>
      </c>
      <c r="K22" s="202">
        <f>J22-[4]NSA_12!$J$22</f>
        <v>1.3071761625835556</v>
      </c>
      <c r="L22" s="7"/>
    </row>
    <row r="23" spans="2:15" ht="15.5" thickTop="1" thickBot="1" x14ac:dyDescent="0.4">
      <c r="B23" s="13" t="s">
        <v>38</v>
      </c>
      <c r="C23" s="253">
        <f>'[2]2024_T1'!$D$125</f>
        <v>133.41</v>
      </c>
      <c r="D23" s="59">
        <f>'[2]2024_T2'!$D$125</f>
        <v>121.96</v>
      </c>
      <c r="E23" s="59">
        <f>'[2]2024_T3'!$D$125</f>
        <v>119.5</v>
      </c>
      <c r="F23" s="59">
        <f>'[2]2024_T4'!$D$125</f>
        <v>119.99</v>
      </c>
      <c r="G23" s="7"/>
      <c r="H23" s="203">
        <f>'[2]2024_T1'!$D$134+'[2]2024_T2'!$D$134+'[2]2024_T3'!$D$134+'[2]2024_T4'!$D$134</f>
        <v>2625502</v>
      </c>
      <c r="I23" s="190">
        <f>'[2]2024_T1'!$D$143+'[2]2024_T2'!$D$143+'[2]2024_T3'!$D$143+'[2]2024_T4'!$D$143</f>
        <v>21584</v>
      </c>
      <c r="J23" s="188">
        <f t="shared" si="2"/>
        <v>121.64112305411416</v>
      </c>
      <c r="K23" s="202">
        <f>J23-[4]NSA_12!$J$23</f>
        <v>0.36251371951081524</v>
      </c>
      <c r="L23" s="7"/>
    </row>
    <row r="24" spans="2:15" ht="15.5" thickTop="1" thickBot="1" x14ac:dyDescent="0.4">
      <c r="B24" s="49" t="s">
        <v>15</v>
      </c>
      <c r="C24" s="252">
        <f>'[2]2024_T1'!$E$125</f>
        <v>131.85</v>
      </c>
      <c r="D24" s="98">
        <f>'[2]2024_T2'!$E$125</f>
        <v>121.85</v>
      </c>
      <c r="E24" s="98">
        <f>'[2]2024_T3'!$E$125</f>
        <v>119.65</v>
      </c>
      <c r="F24" s="98">
        <f>'[2]2024_T4'!$E$125</f>
        <v>120.07</v>
      </c>
      <c r="G24" s="7"/>
      <c r="H24" s="201">
        <f>'[2]2024_T1'!$E$134+'[2]2024_T2'!$E$134+'[2]2024_T3'!$E$134+'[2]2024_T4'!$E$134</f>
        <v>2585867</v>
      </c>
      <c r="I24" s="189">
        <f>'[2]2024_T1'!$E$143+'[2]2024_T2'!$E$143+'[2]2024_T3'!$E$143+'[2]2024_T4'!$E$143</f>
        <v>21289</v>
      </c>
      <c r="J24" s="188">
        <f t="shared" si="2"/>
        <v>121.46493494292827</v>
      </c>
      <c r="K24" s="200">
        <f>J24-[4]NSA_12!$J$24</f>
        <v>0.15921421297132099</v>
      </c>
      <c r="L24" s="7"/>
    </row>
    <row r="25" spans="2:15" ht="15.5" thickTop="1" thickBot="1" x14ac:dyDescent="0.4">
      <c r="B25" s="13" t="s">
        <v>9</v>
      </c>
      <c r="C25" s="254">
        <f>'[2]2024_T1'!$D$126</f>
        <v>123.59</v>
      </c>
      <c r="D25" s="95">
        <f>'[2]2024_T2'!$D$126</f>
        <v>101.81</v>
      </c>
      <c r="E25" s="95">
        <f>'[2]2024_T3'!$D$126</f>
        <v>99.64</v>
      </c>
      <c r="F25" s="95">
        <f>'[2]2024_T4'!$D$126</f>
        <v>99.23</v>
      </c>
      <c r="G25" s="7"/>
      <c r="H25" s="203">
        <f>'[2]2024_T1'!$D$135+'[2]2024_T2'!$D$135+'[2]2024_T3'!$D$135+'[2]2024_T4'!$D$135</f>
        <v>5716672</v>
      </c>
      <c r="I25" s="190">
        <f>'[2]2024_T1'!$D$144+'[2]2024_T2'!$D$144+'[2]2024_T3'!$D$144+'[2]2024_T4'!$D$144</f>
        <v>55667</v>
      </c>
      <c r="J25" s="188">
        <f t="shared" si="2"/>
        <v>102.6940916521458</v>
      </c>
      <c r="K25" s="202">
        <f>J25-[4]NSA_12!$J$25</f>
        <v>2.2223597933158459</v>
      </c>
      <c r="L25" s="7"/>
    </row>
    <row r="26" spans="2:15" ht="15.5" thickTop="1" thickBot="1" x14ac:dyDescent="0.4">
      <c r="B26" s="49" t="s">
        <v>15</v>
      </c>
      <c r="C26" s="255">
        <f>'[2]2024_T1'!$E$126</f>
        <v>122.35</v>
      </c>
      <c r="D26" s="101">
        <f>'[2]2024_T2'!$E$126</f>
        <v>100.86</v>
      </c>
      <c r="E26" s="101">
        <f>'[2]2024_T3'!$E$126</f>
        <v>99.3</v>
      </c>
      <c r="F26" s="101">
        <f>'[2]2024_T4'!$E$126</f>
        <v>99.13</v>
      </c>
      <c r="G26" s="7"/>
      <c r="H26" s="204">
        <f>'[2]2024_T1'!$E$135+'[2]2024_T2'!$E$135+'[2]2024_T3'!$E$135+'[2]2024_T4'!$E$135</f>
        <v>5453565</v>
      </c>
      <c r="I26" s="205">
        <f>'[2]2024_T1'!$E$144+'[2]2024_T2'!$E$144+'[2]2024_T3'!$E$144+'[2]2024_T4'!$E$144</f>
        <v>53521</v>
      </c>
      <c r="J26" s="206">
        <f t="shared" si="2"/>
        <v>101.89579791110032</v>
      </c>
      <c r="K26" s="207">
        <f>J26-[4]NSA_12!$J$26</f>
        <v>1.8232707762853408</v>
      </c>
      <c r="L26" s="7"/>
    </row>
    <row r="27" spans="2:15" ht="15" thickTop="1" x14ac:dyDescent="0.35">
      <c r="C27" s="7"/>
      <c r="D27" s="7"/>
      <c r="E27" s="7"/>
      <c r="F27" s="7"/>
      <c r="G27" s="7"/>
      <c r="J27" s="7"/>
      <c r="K27" s="7"/>
      <c r="L27" s="7"/>
    </row>
    <row r="32" spans="2:15" x14ac:dyDescent="0.35">
      <c r="O32" s="259"/>
    </row>
    <row r="33" spans="15:15" x14ac:dyDescent="0.35">
      <c r="O33" s="259"/>
    </row>
    <row r="34" spans="15:15" x14ac:dyDescent="0.35">
      <c r="O34" s="259"/>
    </row>
    <row r="35" spans="15:15" x14ac:dyDescent="0.35">
      <c r="O35" s="259"/>
    </row>
    <row r="36" spans="15:15" x14ac:dyDescent="0.35">
      <c r="O36" s="259"/>
    </row>
    <row r="37" spans="15:15" x14ac:dyDescent="0.35">
      <c r="O37" s="259"/>
    </row>
    <row r="38" spans="15:15" x14ac:dyDescent="0.35">
      <c r="O38" s="259"/>
    </row>
    <row r="39" spans="15:15" x14ac:dyDescent="0.35">
      <c r="O39" s="259"/>
    </row>
    <row r="40" spans="15:15" x14ac:dyDescent="0.35">
      <c r="O40" s="259"/>
    </row>
    <row r="41" spans="15:15" x14ac:dyDescent="0.35">
      <c r="O41" s="25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Retraites NSA le flux</vt:lpstr>
      <vt:lpstr>NSA_01</vt:lpstr>
      <vt:lpstr>NSA_02</vt:lpstr>
      <vt:lpstr>NSA_04</vt:lpstr>
      <vt:lpstr>NSA_06_ST</vt:lpstr>
      <vt:lpstr>NSA_06_MO</vt:lpstr>
      <vt:lpstr>NSA_09</vt:lpstr>
      <vt:lpstr>NSA_10</vt:lpstr>
      <vt:lpstr>NSA_12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Simon Meyer</dc:creator>
  <cp:lastModifiedBy>Claudine Gaillard</cp:lastModifiedBy>
  <dcterms:created xsi:type="dcterms:W3CDTF">2023-07-31T09:10:00Z</dcterms:created>
  <dcterms:modified xsi:type="dcterms:W3CDTF">2025-09-19T12:19:33Z</dcterms:modified>
</cp:coreProperties>
</file>