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:\21-STATISTIQUES\01_STATS_MISSION_SYNTHESES\12 COMITES DE LECTURE\SY PP NSA 2012 - 15 décembre\A diffuser\"/>
    </mc:Choice>
  </mc:AlternateContent>
  <xr:revisionPtr revIDLastSave="0" documentId="13_ncr:1_{A0328F27-26A9-4C30-8736-0C26E33EB9BE}" xr6:coauthVersionLast="47" xr6:coauthVersionMax="47" xr10:uidLastSave="{00000000-0000-0000-0000-000000000000}"/>
  <bookViews>
    <workbookView xWindow="-110" yWindow="-110" windowWidth="19420" windowHeight="10420" tabRatio="734" xr2:uid="{00000000-000D-0000-FFFF-FFFF00000000}"/>
  </bookViews>
  <sheets>
    <sheet name="Personnes protégées NSA" sheetId="12" r:id="rId1"/>
    <sheet name="Tableaux 1&amp;6 grah 4_5&amp;6" sheetId="6" r:id="rId2"/>
    <sheet name="Graphique 3 et tableau 2" sheetId="8" r:id="rId3"/>
    <sheet name="anomalie total effectif RNIAM" sheetId="11" r:id="rId4"/>
    <sheet name="Graphique 1" sheetId="7" r:id="rId5"/>
    <sheet name="Données Pyramide" sheetId="10" r:id="rId6"/>
    <sheet name="Pyramide" sheetId="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6" l="1"/>
  <c r="AC10" i="6"/>
  <c r="AC9" i="6"/>
  <c r="AC8" i="6"/>
  <c r="AC7" i="6"/>
  <c r="AC6" i="6"/>
  <c r="AC5" i="6"/>
  <c r="AC4" i="6"/>
  <c r="AC3" i="6"/>
  <c r="AC2" i="6"/>
  <c r="B8" i="8" l="1"/>
  <c r="B7" i="8"/>
  <c r="B6" i="8"/>
  <c r="B5" i="8"/>
  <c r="B4" i="8"/>
  <c r="F3" i="10" l="1"/>
  <c r="M3" i="10"/>
  <c r="G3" i="10"/>
  <c r="J3" i="10"/>
  <c r="L3" i="10"/>
  <c r="K3" i="10"/>
  <c r="N3" i="10"/>
  <c r="O3" i="10"/>
  <c r="F4" i="10"/>
  <c r="M4" i="10"/>
  <c r="G4" i="10"/>
  <c r="J4" i="10"/>
  <c r="K4" i="10"/>
  <c r="N4" i="10"/>
  <c r="O4" i="10"/>
  <c r="P4" i="10"/>
  <c r="F5" i="10"/>
  <c r="G5" i="10"/>
  <c r="J5" i="10"/>
  <c r="K5" i="10"/>
  <c r="N5" i="10"/>
  <c r="O5" i="10"/>
  <c r="P5" i="10"/>
  <c r="Q5" i="10"/>
  <c r="F6" i="10"/>
  <c r="G6" i="10"/>
  <c r="J6" i="10"/>
  <c r="L6" i="10"/>
  <c r="K6" i="10"/>
  <c r="N6" i="10"/>
  <c r="O6" i="10"/>
  <c r="R6" i="10"/>
  <c r="F7" i="10"/>
  <c r="M7" i="10"/>
  <c r="G7" i="10"/>
  <c r="J7" i="10"/>
  <c r="L7" i="10"/>
  <c r="K7" i="10"/>
  <c r="N7" i="10"/>
  <c r="O7" i="10"/>
  <c r="F8" i="10"/>
  <c r="M8" i="10"/>
  <c r="G8" i="10"/>
  <c r="J8" i="10"/>
  <c r="K8" i="10"/>
  <c r="N8" i="10"/>
  <c r="O8" i="10"/>
  <c r="P8" i="10"/>
  <c r="F9" i="10"/>
  <c r="G9" i="10"/>
  <c r="J9" i="10"/>
  <c r="K9" i="10"/>
  <c r="N9" i="10"/>
  <c r="O9" i="10"/>
  <c r="P9" i="10"/>
  <c r="Q9" i="10"/>
  <c r="F10" i="10"/>
  <c r="G10" i="10"/>
  <c r="J10" i="10"/>
  <c r="L10" i="10"/>
  <c r="K10" i="10"/>
  <c r="N10" i="10"/>
  <c r="O10" i="10"/>
  <c r="R10" i="10"/>
  <c r="F11" i="10"/>
  <c r="G11" i="10"/>
  <c r="J11" i="10"/>
  <c r="L11" i="10"/>
  <c r="K11" i="10"/>
  <c r="N11" i="10"/>
  <c r="O11" i="10"/>
  <c r="F12" i="10"/>
  <c r="M12" i="10"/>
  <c r="G12" i="10"/>
  <c r="J12" i="10"/>
  <c r="K12" i="10"/>
  <c r="N12" i="10"/>
  <c r="O12" i="10"/>
  <c r="P12" i="10"/>
  <c r="F13" i="10"/>
  <c r="G13" i="10"/>
  <c r="J13" i="10"/>
  <c r="K13" i="10"/>
  <c r="N13" i="10"/>
  <c r="O13" i="10"/>
  <c r="P13" i="10"/>
  <c r="Q13" i="10"/>
  <c r="D14" i="10"/>
  <c r="E14" i="10"/>
  <c r="G14" i="10"/>
  <c r="F14" i="10"/>
  <c r="E28" i="10"/>
  <c r="H14" i="10"/>
  <c r="R5" i="10"/>
  <c r="I14" i="10"/>
  <c r="Q4" i="10"/>
  <c r="J14" i="10"/>
  <c r="P14" i="10"/>
  <c r="N14" i="10"/>
  <c r="O14" i="10"/>
  <c r="R14" i="10"/>
  <c r="D15" i="10"/>
  <c r="D26" i="10"/>
  <c r="E15" i="10"/>
  <c r="G15" i="10"/>
  <c r="H15" i="10"/>
  <c r="H26" i="10"/>
  <c r="I15" i="10"/>
  <c r="J15" i="10"/>
  <c r="D16" i="10"/>
  <c r="E16" i="10"/>
  <c r="F16" i="10"/>
  <c r="H16" i="10"/>
  <c r="O16" i="10"/>
  <c r="I16" i="10"/>
  <c r="J16" i="10"/>
  <c r="Q16" i="10"/>
  <c r="D17" i="10"/>
  <c r="E17" i="10"/>
  <c r="F17" i="10"/>
  <c r="G17" i="10"/>
  <c r="H17" i="10"/>
  <c r="I17" i="10"/>
  <c r="J17" i="10"/>
  <c r="K17" i="10"/>
  <c r="N17" i="10"/>
  <c r="O17" i="10"/>
  <c r="D18" i="10"/>
  <c r="F18" i="10"/>
  <c r="E18" i="10"/>
  <c r="G18" i="10"/>
  <c r="H18" i="10"/>
  <c r="J18" i="10"/>
  <c r="I18" i="10"/>
  <c r="K18" i="10"/>
  <c r="N18" i="10"/>
  <c r="O18" i="10"/>
  <c r="D19" i="10"/>
  <c r="F19" i="10"/>
  <c r="E19" i="10"/>
  <c r="G19" i="10"/>
  <c r="H19" i="10"/>
  <c r="R19" i="10"/>
  <c r="I19" i="10"/>
  <c r="J19" i="10"/>
  <c r="D20" i="10"/>
  <c r="E20" i="10"/>
  <c r="F20" i="10"/>
  <c r="H20" i="10"/>
  <c r="O20" i="10"/>
  <c r="I20" i="10"/>
  <c r="J20" i="10"/>
  <c r="Q20" i="10"/>
  <c r="D21" i="10"/>
  <c r="E21" i="10"/>
  <c r="F21" i="10"/>
  <c r="G21" i="10"/>
  <c r="H21" i="10"/>
  <c r="I21" i="10"/>
  <c r="J21" i="10"/>
  <c r="K21" i="10"/>
  <c r="N21" i="10"/>
  <c r="O21" i="10"/>
  <c r="D22" i="10"/>
  <c r="F22" i="10"/>
  <c r="E22" i="10"/>
  <c r="G22" i="10"/>
  <c r="H22" i="10"/>
  <c r="J22" i="10"/>
  <c r="I22" i="10"/>
  <c r="K22" i="10"/>
  <c r="N22" i="10"/>
  <c r="O22" i="10"/>
  <c r="D23" i="10"/>
  <c r="F23" i="10"/>
  <c r="E23" i="10"/>
  <c r="G23" i="10"/>
  <c r="H23" i="10"/>
  <c r="R23" i="10"/>
  <c r="I23" i="10"/>
  <c r="J23" i="10"/>
  <c r="D24" i="10"/>
  <c r="E24" i="10"/>
  <c r="F24" i="10"/>
  <c r="H24" i="10"/>
  <c r="O24" i="10"/>
  <c r="I24" i="10"/>
  <c r="J24" i="10"/>
  <c r="Q24" i="10"/>
  <c r="D25" i="10"/>
  <c r="E25" i="10"/>
  <c r="F25" i="10"/>
  <c r="G25" i="10"/>
  <c r="H25" i="10"/>
  <c r="I25" i="10"/>
  <c r="J25" i="10"/>
  <c r="K25" i="10"/>
  <c r="N25" i="10"/>
  <c r="O25" i="10"/>
  <c r="E26" i="10"/>
  <c r="G26" i="10"/>
  <c r="I26" i="10"/>
  <c r="Q15" i="10"/>
  <c r="K26" i="10"/>
  <c r="Q26" i="10"/>
  <c r="D28" i="10"/>
  <c r="I28" i="10"/>
  <c r="K32" i="10"/>
  <c r="L32" i="10"/>
  <c r="M32" i="10"/>
  <c r="N32" i="10"/>
  <c r="O32" i="10"/>
  <c r="P32" i="10"/>
  <c r="Q32" i="10"/>
  <c r="S32" i="10"/>
  <c r="T32" i="10"/>
  <c r="U32" i="10"/>
  <c r="W32" i="10"/>
  <c r="Y32" i="10"/>
  <c r="K33" i="10"/>
  <c r="L33" i="10"/>
  <c r="M33" i="10"/>
  <c r="N33" i="10"/>
  <c r="O33" i="10"/>
  <c r="P33" i="10"/>
  <c r="Q33" i="10"/>
  <c r="R33" i="10"/>
  <c r="T33" i="10"/>
  <c r="U33" i="10"/>
  <c r="K34" i="10"/>
  <c r="Y34" i="10"/>
  <c r="L34" i="10"/>
  <c r="M34" i="10"/>
  <c r="N34" i="10"/>
  <c r="O34" i="10"/>
  <c r="P34" i="10"/>
  <c r="Q34" i="10"/>
  <c r="S34" i="10"/>
  <c r="T34" i="10"/>
  <c r="U34" i="10"/>
  <c r="W34" i="10"/>
  <c r="K35" i="10"/>
  <c r="L35" i="10"/>
  <c r="M35" i="10"/>
  <c r="N35" i="10"/>
  <c r="O35" i="10"/>
  <c r="P35" i="10"/>
  <c r="Q35" i="10"/>
  <c r="T35" i="10"/>
  <c r="U35" i="10"/>
  <c r="X35" i="10"/>
  <c r="Y35" i="10"/>
  <c r="C36" i="10"/>
  <c r="R32" i="10"/>
  <c r="D36" i="10"/>
  <c r="S33" i="10"/>
  <c r="G36" i="10"/>
  <c r="V32" i="10"/>
  <c r="H36" i="10"/>
  <c r="W33" i="10"/>
  <c r="I36" i="10"/>
  <c r="X34" i="10"/>
  <c r="J36" i="10"/>
  <c r="K36" i="10"/>
  <c r="Y36" i="10"/>
  <c r="L36" i="10"/>
  <c r="M36" i="10"/>
  <c r="O36" i="10"/>
  <c r="Q36" i="10"/>
  <c r="S36" i="10"/>
  <c r="T36" i="10"/>
  <c r="U36" i="10"/>
  <c r="W36" i="10"/>
  <c r="C39" i="10"/>
  <c r="D39" i="10"/>
  <c r="D52" i="10"/>
  <c r="G39" i="10"/>
  <c r="K39" i="10"/>
  <c r="L39" i="10"/>
  <c r="R39" i="10"/>
  <c r="R48" i="10"/>
  <c r="R52" i="10"/>
  <c r="S39" i="10"/>
  <c r="T39" i="10"/>
  <c r="U39" i="10"/>
  <c r="K40" i="10"/>
  <c r="Y40" i="10"/>
  <c r="L40" i="10"/>
  <c r="M40" i="10"/>
  <c r="N40" i="10"/>
  <c r="O40" i="10"/>
  <c r="P40" i="10"/>
  <c r="Q40" i="10"/>
  <c r="S40" i="10"/>
  <c r="T40" i="10"/>
  <c r="U40" i="10"/>
  <c r="W40" i="10"/>
  <c r="K41" i="10"/>
  <c r="L41" i="10"/>
  <c r="M41" i="10"/>
  <c r="N41" i="10"/>
  <c r="O41" i="10"/>
  <c r="P41" i="10"/>
  <c r="Q41" i="10"/>
  <c r="T41" i="10"/>
  <c r="U41" i="10"/>
  <c r="K42" i="10"/>
  <c r="L42" i="10"/>
  <c r="M42" i="10"/>
  <c r="N42" i="10"/>
  <c r="O42" i="10"/>
  <c r="P42" i="10"/>
  <c r="Q42" i="10"/>
  <c r="S42" i="10"/>
  <c r="T42" i="10"/>
  <c r="U42" i="10"/>
  <c r="Y42" i="10"/>
  <c r="K43" i="10"/>
  <c r="L43" i="10"/>
  <c r="M43" i="10"/>
  <c r="N43" i="10"/>
  <c r="O43" i="10"/>
  <c r="P43" i="10"/>
  <c r="Q43" i="10"/>
  <c r="T43" i="10"/>
  <c r="U43" i="10"/>
  <c r="V43" i="10"/>
  <c r="Y43" i="10"/>
  <c r="C44" i="10"/>
  <c r="R42" i="10"/>
  <c r="D44" i="10"/>
  <c r="Y41" i="10"/>
  <c r="G44" i="10"/>
  <c r="V42" i="10"/>
  <c r="H44" i="10"/>
  <c r="W43" i="10"/>
  <c r="I44" i="10"/>
  <c r="X40" i="10"/>
  <c r="J44" i="10"/>
  <c r="L44" i="10"/>
  <c r="M44" i="10"/>
  <c r="Q44" i="10"/>
  <c r="S44" i="10"/>
  <c r="T44" i="10"/>
  <c r="U44" i="10"/>
  <c r="C48" i="10"/>
  <c r="D48" i="10"/>
  <c r="K48" i="10"/>
  <c r="L48" i="10"/>
  <c r="L52" i="10"/>
  <c r="S48" i="10"/>
  <c r="T48" i="10"/>
  <c r="K49" i="10"/>
  <c r="Y49" i="10"/>
  <c r="L49" i="10"/>
  <c r="M49" i="10"/>
  <c r="N49" i="10"/>
  <c r="O49" i="10"/>
  <c r="P49" i="10"/>
  <c r="Q49" i="10"/>
  <c r="R49" i="10"/>
  <c r="S49" i="10"/>
  <c r="T49" i="10"/>
  <c r="U49" i="10"/>
  <c r="W49" i="10"/>
  <c r="X49" i="10"/>
  <c r="K50" i="10"/>
  <c r="Y50" i="10"/>
  <c r="L50" i="10"/>
  <c r="M50" i="10"/>
  <c r="N50" i="10"/>
  <c r="O50" i="10"/>
  <c r="P50" i="10"/>
  <c r="Q50" i="10"/>
  <c r="R50" i="10"/>
  <c r="S50" i="10"/>
  <c r="T50" i="10"/>
  <c r="U50" i="10"/>
  <c r="W50" i="10"/>
  <c r="X50" i="10"/>
  <c r="C52" i="10"/>
  <c r="K52" i="10"/>
  <c r="S52" i="10"/>
  <c r="T52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K54" i="10"/>
  <c r="Y54" i="10"/>
  <c r="L54" i="10"/>
  <c r="M54" i="10"/>
  <c r="N54" i="10"/>
  <c r="O54" i="10"/>
  <c r="P54" i="10"/>
  <c r="Q54" i="10"/>
  <c r="S54" i="10"/>
  <c r="T54" i="10"/>
  <c r="U54" i="10"/>
  <c r="V54" i="10"/>
  <c r="W54" i="10"/>
  <c r="X54" i="10"/>
  <c r="P24" i="10"/>
  <c r="P23" i="10"/>
  <c r="P22" i="10"/>
  <c r="P16" i="10"/>
  <c r="J26" i="10"/>
  <c r="F28" i="10"/>
  <c r="P20" i="10"/>
  <c r="P19" i="10"/>
  <c r="P18" i="10"/>
  <c r="R16" i="10"/>
  <c r="R20" i="10"/>
  <c r="R24" i="10"/>
  <c r="R21" i="10"/>
  <c r="O26" i="10"/>
  <c r="R17" i="10"/>
  <c r="R25" i="10"/>
  <c r="R26" i="10"/>
  <c r="X42" i="10"/>
  <c r="W41" i="10"/>
  <c r="S41" i="10"/>
  <c r="V40" i="10"/>
  <c r="R40" i="10"/>
  <c r="V36" i="10"/>
  <c r="R36" i="10"/>
  <c r="N36" i="10"/>
  <c r="W35" i="10"/>
  <c r="S35" i="10"/>
  <c r="V34" i="10"/>
  <c r="R34" i="10"/>
  <c r="Y33" i="10"/>
  <c r="X32" i="10"/>
  <c r="H28" i="10"/>
  <c r="J28" i="10"/>
  <c r="N26" i="10"/>
  <c r="Q25" i="10"/>
  <c r="O23" i="10"/>
  <c r="K23" i="10"/>
  <c r="R22" i="10"/>
  <c r="Q21" i="10"/>
  <c r="O19" i="10"/>
  <c r="K19" i="10"/>
  <c r="R18" i="10"/>
  <c r="Q17" i="10"/>
  <c r="O15" i="10"/>
  <c r="K15" i="10"/>
  <c r="L13" i="10"/>
  <c r="R11" i="10"/>
  <c r="Q10" i="10"/>
  <c r="M10" i="10"/>
  <c r="L9" i="10"/>
  <c r="R7" i="10"/>
  <c r="Q6" i="10"/>
  <c r="M6" i="10"/>
  <c r="L5" i="10"/>
  <c r="R3" i="10"/>
  <c r="X41" i="10"/>
  <c r="M13" i="10"/>
  <c r="L12" i="10"/>
  <c r="M5" i="10"/>
  <c r="L4" i="10"/>
  <c r="R54" i="10"/>
  <c r="V49" i="10"/>
  <c r="V50" i="10"/>
  <c r="W44" i="10"/>
  <c r="K44" i="10"/>
  <c r="Y44" i="10"/>
  <c r="X43" i="10"/>
  <c r="W42" i="10"/>
  <c r="V41" i="10"/>
  <c r="R41" i="10"/>
  <c r="V35" i="10"/>
  <c r="R35" i="10"/>
  <c r="X33" i="10"/>
  <c r="P25" i="10"/>
  <c r="K24" i="10"/>
  <c r="G24" i="10"/>
  <c r="N23" i="10"/>
  <c r="Q22" i="10"/>
  <c r="P21" i="10"/>
  <c r="K20" i="10"/>
  <c r="G20" i="10"/>
  <c r="N19" i="10"/>
  <c r="Q18" i="10"/>
  <c r="P17" i="10"/>
  <c r="K16" i="10"/>
  <c r="G16" i="10"/>
  <c r="R15" i="10"/>
  <c r="N15" i="10"/>
  <c r="F15" i="10"/>
  <c r="P15" i="10"/>
  <c r="Q14" i="10"/>
  <c r="L14" i="10"/>
  <c r="R12" i="10"/>
  <c r="Q11" i="10"/>
  <c r="M11" i="10"/>
  <c r="P10" i="10"/>
  <c r="R8" i="10"/>
  <c r="Q7" i="10"/>
  <c r="P6" i="10"/>
  <c r="R4" i="10"/>
  <c r="Q3" i="10"/>
  <c r="R43" i="10"/>
  <c r="V33" i="10"/>
  <c r="M9" i="10"/>
  <c r="L8" i="10"/>
  <c r="X44" i="10"/>
  <c r="P44" i="10"/>
  <c r="O44" i="10"/>
  <c r="V44" i="10"/>
  <c r="R44" i="10"/>
  <c r="N44" i="10"/>
  <c r="S43" i="10"/>
  <c r="X36" i="10"/>
  <c r="P36" i="10"/>
  <c r="N24" i="10"/>
  <c r="Q23" i="10"/>
  <c r="N20" i="10"/>
  <c r="Q19" i="10"/>
  <c r="N16" i="10"/>
  <c r="K14" i="10"/>
  <c r="R13" i="10"/>
  <c r="Q12" i="10"/>
  <c r="P11" i="10"/>
  <c r="R9" i="10"/>
  <c r="Q8" i="10"/>
  <c r="P7" i="10"/>
  <c r="P3" i="10"/>
  <c r="B13" i="6"/>
  <c r="L26" i="10"/>
  <c r="L22" i="10"/>
  <c r="L24" i="10"/>
  <c r="L18" i="10"/>
  <c r="L20" i="10"/>
  <c r="L15" i="10"/>
  <c r="L17" i="10"/>
  <c r="L21" i="10"/>
  <c r="L16" i="10"/>
  <c r="F26" i="10"/>
  <c r="L19" i="10"/>
  <c r="L23" i="10"/>
  <c r="L25" i="10"/>
  <c r="B42" i="6"/>
  <c r="C42" i="6"/>
  <c r="D42" i="6"/>
  <c r="E42" i="6"/>
  <c r="F42" i="6"/>
  <c r="F44" i="6" s="1"/>
  <c r="G42" i="6"/>
  <c r="H42" i="6"/>
  <c r="I42" i="6"/>
  <c r="J42" i="6"/>
  <c r="B43" i="6"/>
  <c r="C43" i="6"/>
  <c r="D43" i="6"/>
  <c r="E43" i="6"/>
  <c r="E44" i="6" s="1"/>
  <c r="F43" i="6"/>
  <c r="G43" i="6"/>
  <c r="H43" i="6"/>
  <c r="I43" i="6"/>
  <c r="J43" i="6"/>
  <c r="C23" i="6"/>
  <c r="C22" i="6"/>
  <c r="C21" i="6"/>
  <c r="C20" i="6"/>
  <c r="C19" i="6"/>
  <c r="C18" i="6"/>
  <c r="C8" i="8"/>
  <c r="C7" i="8"/>
  <c r="C6" i="8"/>
  <c r="C5" i="8"/>
  <c r="C4" i="8"/>
  <c r="M26" i="10"/>
  <c r="M16" i="10"/>
  <c r="M18" i="10"/>
  <c r="M21" i="10"/>
  <c r="M19" i="10"/>
  <c r="M25" i="10"/>
  <c r="M20" i="10"/>
  <c r="M23" i="10"/>
  <c r="M24" i="10"/>
  <c r="M17" i="10"/>
  <c r="M22" i="10"/>
  <c r="M15" i="10"/>
  <c r="P26" i="10"/>
  <c r="X9" i="6"/>
  <c r="X8" i="6"/>
  <c r="X7" i="6"/>
  <c r="X5" i="6"/>
  <c r="X4" i="6"/>
  <c r="X3" i="6"/>
  <c r="V9" i="6"/>
  <c r="V8" i="6"/>
  <c r="V7" i="6"/>
  <c r="V5" i="6"/>
  <c r="V4" i="6"/>
  <c r="L43" i="6" s="1"/>
  <c r="V3" i="6"/>
  <c r="L42" i="6" s="1"/>
  <c r="T9" i="6"/>
  <c r="T8" i="6"/>
  <c r="T7" i="6"/>
  <c r="T5" i="6"/>
  <c r="U5" i="6" s="1"/>
  <c r="T4" i="6"/>
  <c r="K43" i="6" s="1"/>
  <c r="T3" i="6"/>
  <c r="U3" i="6" s="1"/>
  <c r="R9" i="6"/>
  <c r="S9" i="6" s="1"/>
  <c r="R8" i="6"/>
  <c r="S8" i="6" s="1"/>
  <c r="R7" i="6"/>
  <c r="S7" i="6" s="1"/>
  <c r="L2" i="6"/>
  <c r="B7" i="7" s="1"/>
  <c r="N2" i="6"/>
  <c r="B8" i="7" s="1"/>
  <c r="P2" i="6"/>
  <c r="B9" i="7" s="1"/>
  <c r="R2" i="6"/>
  <c r="B10" i="7" s="1"/>
  <c r="M3" i="6"/>
  <c r="O3" i="6"/>
  <c r="Q3" i="6"/>
  <c r="S3" i="6"/>
  <c r="M4" i="6"/>
  <c r="O4" i="6"/>
  <c r="Q4" i="6"/>
  <c r="S4" i="6"/>
  <c r="M5" i="6"/>
  <c r="O5" i="6"/>
  <c r="Q5" i="6"/>
  <c r="S5" i="6"/>
  <c r="L6" i="6"/>
  <c r="C7" i="7" s="1"/>
  <c r="N6" i="6"/>
  <c r="C8" i="7" s="1"/>
  <c r="P6" i="6"/>
  <c r="C9" i="7" s="1"/>
  <c r="M7" i="6"/>
  <c r="O7" i="6"/>
  <c r="Q7" i="6"/>
  <c r="M8" i="6"/>
  <c r="O8" i="6"/>
  <c r="Q8" i="6"/>
  <c r="M9" i="6"/>
  <c r="O9" i="6"/>
  <c r="Q9" i="6"/>
  <c r="K9" i="6"/>
  <c r="I9" i="6"/>
  <c r="G9" i="6"/>
  <c r="E9" i="6"/>
  <c r="K8" i="6"/>
  <c r="I8" i="6"/>
  <c r="G8" i="6"/>
  <c r="E8" i="6"/>
  <c r="K7" i="6"/>
  <c r="I7" i="6"/>
  <c r="G7" i="6"/>
  <c r="E7" i="6"/>
  <c r="J6" i="6"/>
  <c r="C6" i="7" s="1"/>
  <c r="H6" i="6"/>
  <c r="F6" i="6"/>
  <c r="C4" i="7" s="1"/>
  <c r="D6" i="6"/>
  <c r="C6" i="6"/>
  <c r="C2" i="7" s="1"/>
  <c r="K5" i="6"/>
  <c r="I5" i="6"/>
  <c r="G5" i="6"/>
  <c r="E5" i="6"/>
  <c r="K4" i="6"/>
  <c r="I4" i="6"/>
  <c r="G4" i="6"/>
  <c r="E4" i="6"/>
  <c r="K3" i="6"/>
  <c r="I3" i="6"/>
  <c r="G3" i="6"/>
  <c r="E3" i="6"/>
  <c r="J2" i="6"/>
  <c r="H2" i="6"/>
  <c r="B5" i="7" s="1"/>
  <c r="F2" i="6"/>
  <c r="B4" i="7" s="1"/>
  <c r="D2" i="6"/>
  <c r="C2" i="6"/>
  <c r="B2" i="7" s="1"/>
  <c r="D1" i="6"/>
  <c r="F1" i="6" s="1"/>
  <c r="H1" i="6" s="1"/>
  <c r="J1" i="6" s="1"/>
  <c r="L1" i="6" s="1"/>
  <c r="N1" i="6" s="1"/>
  <c r="P1" i="6" s="1"/>
  <c r="R1" i="6" s="1"/>
  <c r="T1" i="6" s="1"/>
  <c r="V1" i="6" s="1"/>
  <c r="X1" i="6" s="1"/>
  <c r="C3" i="7"/>
  <c r="AD7" i="6" l="1"/>
  <c r="C10" i="6"/>
  <c r="AD3" i="6"/>
  <c r="E22" i="6"/>
  <c r="J22" i="6" s="1"/>
  <c r="H44" i="6"/>
  <c r="M43" i="6"/>
  <c r="AD9" i="6"/>
  <c r="K19" i="6"/>
  <c r="E20" i="6"/>
  <c r="J20" i="6" s="1"/>
  <c r="K20" i="6"/>
  <c r="K2" i="6"/>
  <c r="I44" i="6"/>
  <c r="E8" i="8"/>
  <c r="F8" i="8" s="1"/>
  <c r="E6" i="8"/>
  <c r="F6" i="8" s="1"/>
  <c r="D10" i="6"/>
  <c r="Z6" i="6" s="1"/>
  <c r="Z2" i="6"/>
  <c r="C24" i="6"/>
  <c r="N17" i="6"/>
  <c r="G6" i="6"/>
  <c r="I2" i="6"/>
  <c r="I6" i="6"/>
  <c r="G2" i="6"/>
  <c r="M42" i="6"/>
  <c r="D2" i="7"/>
  <c r="O2" i="6"/>
  <c r="P10" i="6"/>
  <c r="J44" i="6"/>
  <c r="C5" i="7"/>
  <c r="D5" i="7" s="1"/>
  <c r="F10" i="6"/>
  <c r="M2" i="6"/>
  <c r="B3" i="7"/>
  <c r="D3" i="7" s="1"/>
  <c r="M6" i="6"/>
  <c r="Z7" i="6"/>
  <c r="D18" i="6"/>
  <c r="G10" i="6"/>
  <c r="H10" i="6"/>
  <c r="G44" i="6"/>
  <c r="E2" i="6"/>
  <c r="D4" i="7"/>
  <c r="Q2" i="6"/>
  <c r="Y3" i="6"/>
  <c r="E6" i="6"/>
  <c r="K6" i="6"/>
  <c r="Y5" i="6"/>
  <c r="D22" i="6"/>
  <c r="C44" i="6"/>
  <c r="D44" i="6"/>
  <c r="D8" i="7"/>
  <c r="O6" i="6"/>
  <c r="Q6" i="6"/>
  <c r="J10" i="6"/>
  <c r="M17" i="6" s="1"/>
  <c r="T6" i="6"/>
  <c r="C11" i="7" s="1"/>
  <c r="L10" i="6"/>
  <c r="N10" i="6"/>
  <c r="Y7" i="6"/>
  <c r="U9" i="6"/>
  <c r="W7" i="6"/>
  <c r="N18" i="6"/>
  <c r="E10" i="6"/>
  <c r="Z9" i="6"/>
  <c r="S2" i="6"/>
  <c r="AB7" i="6"/>
  <c r="AB9" i="6"/>
  <c r="X6" i="6"/>
  <c r="B6" i="7"/>
  <c r="D6" i="7" s="1"/>
  <c r="AE9" i="6"/>
  <c r="U7" i="6"/>
  <c r="AD4" i="6"/>
  <c r="AB4" i="6"/>
  <c r="Y9" i="6"/>
  <c r="K42" i="6"/>
  <c r="K44" i="6" s="1"/>
  <c r="AE3" i="6"/>
  <c r="T2" i="6"/>
  <c r="B11" i="7" s="1"/>
  <c r="E18" i="6"/>
  <c r="J18" i="6" s="1"/>
  <c r="K18" i="6" s="1"/>
  <c r="V6" i="6"/>
  <c r="C12" i="7" s="1"/>
  <c r="AB3" i="6"/>
  <c r="U4" i="6"/>
  <c r="W9" i="6"/>
  <c r="E4" i="8"/>
  <c r="F4" i="8" s="1"/>
  <c r="L44" i="6"/>
  <c r="H20" i="6"/>
  <c r="H22" i="6"/>
  <c r="R6" i="6"/>
  <c r="X2" i="6"/>
  <c r="AE2" i="6" s="1"/>
  <c r="AB8" i="6"/>
  <c r="W5" i="6"/>
  <c r="Y4" i="6"/>
  <c r="Y8" i="6"/>
  <c r="E19" i="6"/>
  <c r="J19" i="6" s="1"/>
  <c r="E21" i="6"/>
  <c r="J21" i="6" s="1"/>
  <c r="K21" i="6" s="1"/>
  <c r="E23" i="6"/>
  <c r="J23" i="6" s="1"/>
  <c r="AE8" i="6"/>
  <c r="AE4" i="6"/>
  <c r="W8" i="6"/>
  <c r="AE5" i="6"/>
  <c r="U8" i="6"/>
  <c r="W4" i="6"/>
  <c r="AE7" i="6"/>
  <c r="V2" i="6"/>
  <c r="W3" i="6"/>
  <c r="AB5" i="6"/>
  <c r="AD8" i="6"/>
  <c r="AD5" i="6"/>
  <c r="E5" i="8"/>
  <c r="F5" i="8" s="1"/>
  <c r="C9" i="8"/>
  <c r="D9" i="7"/>
  <c r="D7" i="7"/>
  <c r="E7" i="8"/>
  <c r="F7" i="8" s="1"/>
  <c r="B9" i="8"/>
  <c r="M44" i="6" l="1"/>
  <c r="Z3" i="6"/>
  <c r="Z10" i="6"/>
  <c r="K23" i="6"/>
  <c r="K22" i="6"/>
  <c r="D23" i="6"/>
  <c r="Z5" i="6"/>
  <c r="Z8" i="6"/>
  <c r="E3" i="7"/>
  <c r="D19" i="6"/>
  <c r="D21" i="6"/>
  <c r="I10" i="6"/>
  <c r="D20" i="6"/>
  <c r="Z4" i="6"/>
  <c r="D4" i="8"/>
  <c r="E8" i="7"/>
  <c r="H18" i="6"/>
  <c r="E24" i="6"/>
  <c r="E9" i="7"/>
  <c r="E4" i="7"/>
  <c r="Y6" i="6"/>
  <c r="E5" i="7"/>
  <c r="AB6" i="6"/>
  <c r="AD6" i="6"/>
  <c r="Q10" i="6"/>
  <c r="N19" i="6"/>
  <c r="O10" i="6"/>
  <c r="M21" i="6"/>
  <c r="M18" i="6"/>
  <c r="M22" i="6"/>
  <c r="K10" i="6"/>
  <c r="M19" i="6"/>
  <c r="M23" i="6"/>
  <c r="M20" i="6"/>
  <c r="AE6" i="6"/>
  <c r="C13" i="7"/>
  <c r="U2" i="6"/>
  <c r="W6" i="6"/>
  <c r="T10" i="6"/>
  <c r="M10" i="6"/>
  <c r="E7" i="7"/>
  <c r="E6" i="7"/>
  <c r="D11" i="7"/>
  <c r="AB2" i="6"/>
  <c r="Y2" i="6"/>
  <c r="AD2" i="6"/>
  <c r="X10" i="6"/>
  <c r="B13" i="7"/>
  <c r="W2" i="6"/>
  <c r="V10" i="6"/>
  <c r="B12" i="7"/>
  <c r="D12" i="7" s="1"/>
  <c r="H23" i="6"/>
  <c r="R10" i="6"/>
  <c r="S10" i="6" s="1"/>
  <c r="S6" i="6"/>
  <c r="C10" i="7"/>
  <c r="D10" i="7" s="1"/>
  <c r="H21" i="6"/>
  <c r="U6" i="6"/>
  <c r="F19" i="6"/>
  <c r="G19" i="6" s="1"/>
  <c r="H19" i="6"/>
  <c r="I18" i="6" s="1"/>
  <c r="D8" i="8"/>
  <c r="E9" i="8"/>
  <c r="F9" i="8" s="1"/>
  <c r="D5" i="8"/>
  <c r="D7" i="8"/>
  <c r="D9" i="8"/>
  <c r="D6" i="8"/>
  <c r="D24" i="6" l="1"/>
  <c r="F21" i="6"/>
  <c r="G21" i="6" s="1"/>
  <c r="J24" i="6"/>
  <c r="K24" i="6" s="1"/>
  <c r="AB11" i="6"/>
  <c r="B14" i="6"/>
  <c r="H24" i="6"/>
  <c r="W10" i="6"/>
  <c r="I21" i="6"/>
  <c r="I24" i="6" s="1"/>
  <c r="D13" i="7"/>
  <c r="E13" i="7" s="1"/>
  <c r="E12" i="7"/>
  <c r="E10" i="7"/>
  <c r="E11" i="7"/>
  <c r="AE10" i="6"/>
  <c r="AA3" i="6"/>
  <c r="AD10" i="6"/>
  <c r="AA7" i="6"/>
  <c r="AB10" i="6"/>
  <c r="F18" i="6"/>
  <c r="G18" i="6" s="1"/>
  <c r="Y10" i="6"/>
  <c r="AA9" i="6"/>
  <c r="AA10" i="6"/>
  <c r="AA5" i="6"/>
  <c r="AA6" i="6"/>
  <c r="AA4" i="6"/>
  <c r="AA8" i="6"/>
  <c r="G22" i="6"/>
  <c r="F20" i="6"/>
  <c r="G20" i="6" s="1"/>
  <c r="F23" i="6"/>
  <c r="G23" i="6" s="1"/>
  <c r="AA2" i="6"/>
  <c r="U10" i="6"/>
  <c r="F2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Newten Dumanoir</author>
  </authors>
  <commentList>
    <comment ref="AC2" authorId="0" shapeId="0" xr:uid="{47B8FD14-158B-486F-BC07-736E943EBF19}">
      <text>
        <r>
          <rPr>
            <b/>
            <sz val="9"/>
            <color indexed="81"/>
            <rFont val="Tahoma"/>
            <charset val="1"/>
          </rPr>
          <t>Newten Dumanoir:</t>
        </r>
        <r>
          <rPr>
            <sz val="9"/>
            <color indexed="81"/>
            <rFont val="Tahoma"/>
            <charset val="1"/>
          </rPr>
          <t xml:space="preserve">
arrondi à 17,0 points pour la synthèse</t>
        </r>
      </text>
    </comment>
    <comment ref="F19" authorId="0" shapeId="0" xr:uid="{717D58FA-B44A-426B-A67B-4A752D3E414E}">
      <text>
        <r>
          <rPr>
            <b/>
            <sz val="9"/>
            <color indexed="81"/>
            <rFont val="Tahoma"/>
            <charset val="1"/>
          </rPr>
          <t>Newten Dumanoir:</t>
        </r>
        <r>
          <rPr>
            <sz val="9"/>
            <color indexed="81"/>
            <rFont val="Tahoma"/>
            <charset val="1"/>
          </rPr>
          <t xml:space="preserve">
Arrondi à 48,5 % pour la synthèse (total = 100)
</t>
        </r>
      </text>
    </comment>
    <comment ref="D23" authorId="0" shapeId="0" xr:uid="{6D29F885-2400-42C3-99C7-0802B152CCAE}">
      <text>
        <r>
          <rPr>
            <b/>
            <sz val="9"/>
            <color indexed="81"/>
            <rFont val="Tahoma"/>
            <charset val="1"/>
          </rPr>
          <t>Newten Dumanoir:</t>
        </r>
        <r>
          <rPr>
            <sz val="9"/>
            <color indexed="81"/>
            <rFont val="Tahoma"/>
            <charset val="1"/>
          </rPr>
          <t xml:space="preserve">
arrondi à 10,0% pour la synthèse</t>
        </r>
      </text>
    </comment>
  </commentList>
</comments>
</file>

<file path=xl/sharedStrings.xml><?xml version="1.0" encoding="utf-8"?>
<sst xmlns="http://schemas.openxmlformats.org/spreadsheetml/2006/main" count="235" uniqueCount="133">
  <si>
    <t>Ouvrants droit</t>
  </si>
  <si>
    <t>Ayants droit</t>
  </si>
  <si>
    <t>Evolution</t>
  </si>
  <si>
    <t>Exploitants agricoles</t>
  </si>
  <si>
    <t>2011</t>
  </si>
  <si>
    <t>%</t>
  </si>
  <si>
    <t>MALADIE ET AT</t>
  </si>
  <si>
    <t xml:space="preserve">Assurés cotisants </t>
  </si>
  <si>
    <t xml:space="preserve">     en activité</t>
  </si>
  <si>
    <t xml:space="preserve">     retraités</t>
  </si>
  <si>
    <t xml:space="preserve"> invalides à 100%</t>
  </si>
  <si>
    <t>Ayants-droits</t>
  </si>
  <si>
    <t xml:space="preserve">  conjoints d'actifs</t>
  </si>
  <si>
    <t xml:space="preserve">  enfants</t>
  </si>
  <si>
    <t xml:space="preserve">  autres personnes couvertes</t>
  </si>
  <si>
    <t>Bénéficiaires maladie et AT</t>
  </si>
  <si>
    <t>Structure 2022</t>
  </si>
  <si>
    <t>Evol. Entre 2012 et 2022</t>
  </si>
  <si>
    <t>Rythme annuel moyen entre 2012 et 2022</t>
  </si>
  <si>
    <t>Contribution à l'évolution</t>
  </si>
  <si>
    <t>Total</t>
  </si>
  <si>
    <t>Moins de 20 ans</t>
  </si>
  <si>
    <t>De 20 à 39 ans</t>
  </si>
  <si>
    <t>De 40 à 59 ans</t>
  </si>
  <si>
    <t>De 60 à 79 ans</t>
  </si>
  <si>
    <t>80 ans et plus</t>
  </si>
  <si>
    <t>Contribution à l'évolution (en points)</t>
  </si>
  <si>
    <t>Entre 2012 et 2022</t>
  </si>
  <si>
    <t>TOTAL</t>
  </si>
  <si>
    <t>Effectifs</t>
  </si>
  <si>
    <t>Structure</t>
  </si>
  <si>
    <t>Actifs</t>
  </si>
  <si>
    <t>Retraités</t>
  </si>
  <si>
    <t>Invalides</t>
  </si>
  <si>
    <t>Collaborateurs d'exploitation</t>
  </si>
  <si>
    <t>Enfants</t>
  </si>
  <si>
    <t>Autres personnes couvertes</t>
  </si>
  <si>
    <t>Struture</t>
  </si>
  <si>
    <t>Ratio Retraités / Actifs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</si>
  <si>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</si>
  <si>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</si>
  <si>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</si>
  <si>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</si>
  <si>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</si>
  <si>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</si>
  <si>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</si>
  <si>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</si>
  <si>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</si>
  <si>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</si>
  <si>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Pop fr. au 31/12/2021 (France métropolitaine)</t>
  </si>
  <si>
    <t>Structure 2012</t>
  </si>
  <si>
    <t>Soit</t>
  </si>
  <si>
    <t>Hommes</t>
  </si>
  <si>
    <t>Femmes</t>
  </si>
  <si>
    <t>contrib croiss</t>
  </si>
  <si>
    <t>% en 2011</t>
  </si>
  <si>
    <t>% en 2012</t>
  </si>
  <si>
    <t>% en 2013</t>
  </si>
  <si>
    <t>% en 2014</t>
  </si>
  <si>
    <t>evol 2012/2011</t>
  </si>
  <si>
    <t>evol 2013/2012</t>
  </si>
  <si>
    <t>evol 2014/2013</t>
  </si>
  <si>
    <t>evol 2015/2014</t>
  </si>
  <si>
    <t>evol 2016/2015</t>
  </si>
  <si>
    <t>NSA</t>
  </si>
  <si>
    <t>SA</t>
  </si>
  <si>
    <t>60 ans et +</t>
  </si>
  <si>
    <t>40-59 ans</t>
  </si>
  <si>
    <t>20-39 ans</t>
  </si>
  <si>
    <t>% en 2015</t>
  </si>
  <si>
    <t>% en 2016</t>
  </si>
  <si>
    <t>% en 2017</t>
  </si>
  <si>
    <t>evol 2017/2016</t>
  </si>
  <si>
    <t>evol 2018/2017</t>
  </si>
  <si>
    <t>Pour étude en année complète uniquement …</t>
  </si>
  <si>
    <t>100 ans ou plus</t>
  </si>
  <si>
    <t>90-99 ans</t>
  </si>
  <si>
    <t>80-89 ans</t>
  </si>
  <si>
    <t>70-79 ans</t>
  </si>
  <si>
    <t>60-69 ans</t>
  </si>
  <si>
    <t>50-59 ans</t>
  </si>
  <si>
    <t>40-49 ans</t>
  </si>
  <si>
    <t>30-39 ans</t>
  </si>
  <si>
    <t>20-29 ans</t>
  </si>
  <si>
    <t>10-19 ans</t>
  </si>
  <si>
    <t>0-9 ans</t>
  </si>
  <si>
    <t>Structure en % (proportion par tranche d'âge)</t>
  </si>
  <si>
    <t xml:space="preserve">Evolution </t>
  </si>
  <si>
    <t>Structure âge (propotion par tranche d'âge)</t>
  </si>
  <si>
    <t>centre de classage
(âge atteint dans l'année)</t>
  </si>
  <si>
    <t>classage 
(âge atteint dans l'année)</t>
  </si>
  <si>
    <t>regime</t>
  </si>
  <si>
    <t>Tranches d’âge</t>
  </si>
  <si>
    <t>Situation au 
2 janvier 2012</t>
  </si>
  <si>
    <t>Non-salariés
agricoles</t>
  </si>
  <si>
    <t>Salariés
 agricoles</t>
  </si>
  <si>
    <t>0 - 9 ans</t>
  </si>
  <si>
    <t>10 - 19 ans</t>
  </si>
  <si>
    <t>20 - 29 ans</t>
  </si>
  <si>
    <t>30 - 39 ans</t>
  </si>
  <si>
    <t>40 - 49 ans</t>
  </si>
  <si>
    <t>50 - 59 ans</t>
  </si>
  <si>
    <t>60 - 69 ans</t>
  </si>
  <si>
    <t>70 - 79 ans</t>
  </si>
  <si>
    <t>80 -89 ans</t>
  </si>
  <si>
    <t>90 ans et +</t>
  </si>
  <si>
    <t>H:\21-STATISTIQUES\01_STATS_MISSION_SYNTHESES\03_FINANCEMENT\00_GESTION_MS\03_PP &amp; RESSORTISSANTS\02_RNIAM\02 - FichiersTrimestrielsCnavts\_Avant 2013\2012\01- Janvier</t>
  </si>
  <si>
    <t>TB_janvier 2012</t>
  </si>
  <si>
    <t>TB_3_4</t>
  </si>
  <si>
    <t>VS</t>
  </si>
  <si>
    <t>2- PP_AMEXA recap_ au 1er janv2022</t>
  </si>
  <si>
    <t>H:\21-STATISTIQUES\01_STATS_MISSION_SYNTHESES\03_FINANCEMENT\00_GESTION_MS\03_PP &amp; RESSORTISSANTS\03_PERSONNES PROTEGEES\2- PPM NSA\2022</t>
  </si>
  <si>
    <t>Totaux</t>
  </si>
  <si>
    <t xml:space="preserve">Evol. en 10 ans </t>
  </si>
  <si>
    <t xml:space="preserve"> </t>
  </si>
  <si>
    <t>contribution</t>
  </si>
  <si>
    <t>Evolution en %</t>
  </si>
  <si>
    <t>Evolution en entier</t>
  </si>
  <si>
    <t>Direction des Statistiques, des Etudes et des Fonds</t>
  </si>
  <si>
    <r>
      <t>Directrice de la publication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: Nadia JOUBERT</t>
    </r>
  </si>
  <si>
    <t>joubert.nadia@ccmsa.msa.fr</t>
  </si>
  <si>
    <t>Département Synthèse</t>
  </si>
  <si>
    <t>Responsable : David FOUCAUD</t>
  </si>
  <si>
    <t>foucaud.david@ccmsa.msa.fr</t>
  </si>
  <si>
    <t>Service Financement et gestion du risque</t>
  </si>
  <si>
    <t>Yannick SEVESTRE</t>
  </si>
  <si>
    <t>sevestre.yannick@ccmsa.msa.fr</t>
  </si>
  <si>
    <t>Auteure : Newten DUMANOIR</t>
  </si>
  <si>
    <t>dumanoir.newten@ccmsa.msa.fr</t>
  </si>
  <si>
    <t>Février 2024</t>
  </si>
  <si>
    <t>Au régime des non-salariés agricoles,</t>
  </si>
  <si>
    <t>un recul annuel de 3,0 % de la population</t>
  </si>
  <si>
    <t>des personnes protégées en maladie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</si>
</sst>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\+0.0;\-0.0;General"/>
    <numFmt numFmtId="165" formatCode="0.0%"/>
    <numFmt numFmtId="166" formatCode="#,##0.0_ ;\-#,##0.0\ "/>
    <numFmt numFmtId="167" formatCode="0.0"/>
    <numFmt numFmtId="168" formatCode="_-* #,##0_-;\-* #,##0_-;_-* &quot;-&quot;??_-;_-@_-"/>
    <numFmt numFmtId="169" formatCode="#,##0;[Red]#,##0"/>
    <numFmt numFmtId="170" formatCode="_-* #,##0\ _€_-;\-* #,##0\ _€_-;_-* &quot;-&quot;??\ _€_-;_-@_-"/>
    <numFmt numFmtId="171" formatCode="000"/>
    <numFmt numFmtId="172" formatCode="_-* #,##0.0_-;\-* #,##0.0_-;_-* &quot;-&quot;??_-;_-@_-"/>
    <numFmt numFmtId="173" formatCode="#,##0.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Helv"/>
    </font>
    <font>
      <sz val="8"/>
      <name val="Calibri"/>
      <family val="2"/>
      <scheme val="minor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b/>
      <sz val="9"/>
      <color theme="5" tint="-0.249977111117893"/>
      <name val="Arial"/>
      <family val="2"/>
    </font>
    <font>
      <sz val="9"/>
      <color theme="5" tint="-0.249977111117893"/>
      <name val="Arial"/>
      <family val="2"/>
    </font>
    <font>
      <b/>
      <sz val="9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b/>
      <sz val="11"/>
      <color theme="4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sz val="9"/>
      <color theme="0"/>
      <name val="Arial"/>
      <family val="2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0"/>
      <color theme="3"/>
      <name val="Calibri"/>
      <family val="2"/>
      <scheme val="minor"/>
    </font>
    <font>
      <b/>
      <sz val="10"/>
      <name val="Arial"/>
      <family val="2"/>
    </font>
    <font>
      <b/>
      <u/>
      <sz val="9"/>
      <color theme="6" tint="-0.249977111117893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sz val="10"/>
      <color rgb="FF0070C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14"/>
      <color rgb="FF0070C0"/>
      <name val="Calibri"/>
      <family val="2"/>
      <scheme val="minor"/>
    </font>
    <font>
      <b/>
      <sz val="20"/>
      <color rgb="FF0066CC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theme="4"/>
      </patternFill>
    </fill>
    <fill>
      <patternFill patternType="solid">
        <fgColor theme="6" tint="0.79998168889431442"/>
        <bgColor theme="4" tint="0.59999389629810485"/>
      </patternFill>
    </fill>
    <fill>
      <patternFill patternType="solid">
        <fgColor theme="6" tint="0.79998168889431442"/>
        <bgColor theme="4" tint="0.7999816888943144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/>
      <right style="dotted">
        <color indexed="20"/>
      </right>
      <top/>
      <bottom style="thin">
        <color indexed="16"/>
      </bottom>
      <diagonal/>
    </border>
    <border>
      <left style="dotted">
        <color indexed="20"/>
      </left>
      <right/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dotted">
        <color indexed="16"/>
      </bottom>
      <diagonal/>
    </border>
    <border>
      <left/>
      <right style="dotted">
        <color indexed="20"/>
      </right>
      <top/>
      <bottom style="dotted">
        <color indexed="16"/>
      </bottom>
      <diagonal/>
    </border>
    <border>
      <left style="thin">
        <color indexed="16"/>
      </left>
      <right style="thin">
        <color indexed="16"/>
      </right>
      <top/>
      <bottom/>
      <diagonal/>
    </border>
    <border>
      <left/>
      <right style="dotted">
        <color indexed="20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43" fillId="0" borderId="0" applyNumberFormat="0" applyFill="0" applyBorder="0" applyAlignment="0" applyProtection="0"/>
  </cellStyleXfs>
  <cellXfs count="236">
    <xf numFmtId="0" fontId="0" fillId="0" borderId="0" xfId="0"/>
    <xf numFmtId="0" fontId="7" fillId="0" borderId="3" xfId="3" applyFont="1" applyBorder="1" applyAlignment="1">
      <alignment horizontal="left"/>
    </xf>
    <xf numFmtId="3" fontId="7" fillId="0" borderId="3" xfId="3" applyNumberFormat="1" applyFont="1" applyBorder="1" applyAlignment="1" applyProtection="1">
      <alignment horizontal="right" indent="1"/>
      <protection locked="0"/>
    </xf>
    <xf numFmtId="164" fontId="7" fillId="0" borderId="3" xfId="3" applyNumberFormat="1" applyFont="1" applyBorder="1" applyAlignment="1">
      <alignment horizontal="center"/>
    </xf>
    <xf numFmtId="3" fontId="7" fillId="0" borderId="4" xfId="0" applyNumberFormat="1" applyFont="1" applyBorder="1" applyAlignment="1" applyProtection="1">
      <alignment horizontal="right" indent="1"/>
      <protection locked="0"/>
    </xf>
    <xf numFmtId="3" fontId="7" fillId="0" borderId="3" xfId="0" applyNumberFormat="1" applyFont="1" applyBorder="1" applyAlignment="1" applyProtection="1">
      <alignment horizontal="right" indent="1"/>
      <protection locked="0"/>
    </xf>
    <xf numFmtId="0" fontId="7" fillId="0" borderId="3" xfId="3" quotePrefix="1" applyFont="1" applyBorder="1" applyAlignment="1">
      <alignment horizontal="left" indent="1"/>
    </xf>
    <xf numFmtId="0" fontId="6" fillId="2" borderId="3" xfId="3" applyFont="1" applyFill="1" applyBorder="1" applyAlignment="1">
      <alignment horizontal="left"/>
    </xf>
    <xf numFmtId="3" fontId="6" fillId="2" borderId="3" xfId="3" applyNumberFormat="1" applyFont="1" applyFill="1" applyBorder="1" applyAlignment="1">
      <alignment horizontal="right" indent="1"/>
    </xf>
    <xf numFmtId="164" fontId="6" fillId="2" borderId="3" xfId="3" applyNumberFormat="1" applyFont="1" applyFill="1" applyBorder="1" applyAlignment="1">
      <alignment horizontal="center"/>
    </xf>
    <xf numFmtId="165" fontId="10" fillId="2" borderId="3" xfId="2" applyNumberFormat="1" applyFont="1" applyFill="1" applyBorder="1" applyAlignment="1">
      <alignment horizontal="right" indent="1"/>
    </xf>
    <xf numFmtId="3" fontId="13" fillId="0" borderId="3" xfId="0" applyNumberFormat="1" applyFont="1" applyBorder="1" applyAlignment="1" applyProtection="1">
      <alignment horizontal="right" indent="1"/>
      <protection locked="0"/>
    </xf>
    <xf numFmtId="3" fontId="12" fillId="2" borderId="3" xfId="3" applyNumberFormat="1" applyFont="1" applyFill="1" applyBorder="1" applyAlignment="1">
      <alignment horizontal="right" indent="1"/>
    </xf>
    <xf numFmtId="3" fontId="15" fillId="0" borderId="3" xfId="3" applyNumberFormat="1" applyFont="1" applyBorder="1" applyAlignment="1" applyProtection="1">
      <alignment horizontal="right" indent="1"/>
      <protection locked="0"/>
    </xf>
    <xf numFmtId="3" fontId="14" fillId="2" borderId="3" xfId="3" applyNumberFormat="1" applyFont="1" applyFill="1" applyBorder="1" applyAlignment="1">
      <alignment horizontal="right" indent="1"/>
    </xf>
    <xf numFmtId="3" fontId="17" fillId="0" borderId="3" xfId="0" applyNumberFormat="1" applyFont="1" applyBorder="1" applyAlignment="1" applyProtection="1">
      <alignment horizontal="right" indent="1"/>
      <protection locked="0"/>
    </xf>
    <xf numFmtId="164" fontId="17" fillId="0" borderId="3" xfId="3" applyNumberFormat="1" applyFont="1" applyBorder="1" applyAlignment="1">
      <alignment horizontal="center"/>
    </xf>
    <xf numFmtId="3" fontId="16" fillId="2" borderId="3" xfId="3" applyNumberFormat="1" applyFont="1" applyFill="1" applyBorder="1" applyAlignment="1">
      <alignment horizontal="right" indent="1"/>
    </xf>
    <xf numFmtId="164" fontId="16" fillId="2" borderId="3" xfId="3" applyNumberFormat="1" applyFont="1" applyFill="1" applyBorder="1" applyAlignment="1">
      <alignment horizontal="center"/>
    </xf>
    <xf numFmtId="165" fontId="11" fillId="3" borderId="3" xfId="2" applyNumberFormat="1" applyFont="1" applyFill="1" applyBorder="1" applyAlignment="1" applyProtection="1">
      <alignment horizontal="right" indent="1"/>
      <protection locked="0"/>
    </xf>
    <xf numFmtId="9" fontId="0" fillId="0" borderId="0" xfId="2" applyFont="1"/>
    <xf numFmtId="165" fontId="0" fillId="0" borderId="0" xfId="2" applyNumberFormat="1" applyFont="1"/>
    <xf numFmtId="164" fontId="7" fillId="0" borderId="0" xfId="3" applyNumberFormat="1" applyFont="1" applyFill="1" applyBorder="1" applyAlignment="1">
      <alignment horizontal="center"/>
    </xf>
    <xf numFmtId="166" fontId="10" fillId="2" borderId="3" xfId="1" applyNumberFormat="1" applyFont="1" applyFill="1" applyBorder="1" applyAlignment="1">
      <alignment horizontal="right" indent="1"/>
    </xf>
    <xf numFmtId="3" fontId="0" fillId="0" borderId="0" xfId="0" applyNumberFormat="1"/>
    <xf numFmtId="17" fontId="0" fillId="5" borderId="7" xfId="0" applyNumberFormat="1" applyFont="1" applyFill="1" applyBorder="1"/>
    <xf numFmtId="3" fontId="0" fillId="5" borderId="8" xfId="0" applyNumberFormat="1" applyFont="1" applyFill="1" applyBorder="1"/>
    <xf numFmtId="0" fontId="0" fillId="5" borderId="8" xfId="0" applyFont="1" applyFill="1" applyBorder="1"/>
    <xf numFmtId="17" fontId="0" fillId="6" borderId="9" xfId="0" applyNumberFormat="1" applyFont="1" applyFill="1" applyBorder="1"/>
    <xf numFmtId="3" fontId="0" fillId="6" borderId="5" xfId="0" applyNumberFormat="1" applyFont="1" applyFill="1" applyBorder="1"/>
    <xf numFmtId="165" fontId="0" fillId="6" borderId="5" xfId="2" applyNumberFormat="1" applyFont="1" applyFill="1" applyBorder="1"/>
    <xf numFmtId="17" fontId="0" fillId="5" borderId="9" xfId="0" applyNumberFormat="1" applyFont="1" applyFill="1" applyBorder="1"/>
    <xf numFmtId="3" fontId="0" fillId="5" borderId="5" xfId="0" applyNumberFormat="1" applyFont="1" applyFill="1" applyBorder="1"/>
    <xf numFmtId="165" fontId="0" fillId="5" borderId="5" xfId="2" applyNumberFormat="1" applyFont="1" applyFill="1" applyBorder="1"/>
    <xf numFmtId="0" fontId="3" fillId="4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4" fillId="0" borderId="0" xfId="0" applyFont="1"/>
    <xf numFmtId="167" fontId="0" fillId="0" borderId="0" xfId="0" applyNumberFormat="1"/>
    <xf numFmtId="0" fontId="3" fillId="7" borderId="0" xfId="0" applyFont="1" applyFill="1"/>
    <xf numFmtId="3" fontId="3" fillId="7" borderId="0" xfId="0" applyNumberFormat="1" applyFont="1" applyFill="1"/>
    <xf numFmtId="165" fontId="3" fillId="7" borderId="0" xfId="2" applyNumberFormat="1" applyFont="1" applyFill="1"/>
    <xf numFmtId="167" fontId="3" fillId="7" borderId="0" xfId="0" applyNumberFormat="1" applyFont="1" applyFill="1"/>
    <xf numFmtId="0" fontId="19" fillId="0" borderId="0" xfId="0" applyFont="1" applyFill="1" applyAlignment="1">
      <alignment horizontal="center"/>
    </xf>
    <xf numFmtId="0" fontId="20" fillId="7" borderId="2" xfId="3" applyNumberFormat="1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>
      <alignment horizontal="center" vertical="center"/>
    </xf>
    <xf numFmtId="3" fontId="22" fillId="3" borderId="0" xfId="0" applyNumberFormat="1" applyFont="1" applyFill="1"/>
    <xf numFmtId="165" fontId="2" fillId="3" borderId="0" xfId="2" applyNumberFormat="1" applyFont="1" applyFill="1"/>
    <xf numFmtId="165" fontId="15" fillId="0" borderId="3" xfId="2" applyNumberFormat="1" applyFont="1" applyBorder="1" applyAlignment="1" applyProtection="1">
      <alignment horizontal="right" indent="1"/>
      <protection locked="0"/>
    </xf>
    <xf numFmtId="165" fontId="14" fillId="2" borderId="3" xfId="2" applyNumberFormat="1" applyFont="1" applyFill="1" applyBorder="1" applyAlignment="1">
      <alignment horizontal="right" indent="1"/>
    </xf>
    <xf numFmtId="165" fontId="13" fillId="0" borderId="3" xfId="2" applyNumberFormat="1" applyFont="1" applyBorder="1" applyAlignment="1" applyProtection="1">
      <alignment horizontal="right" indent="1"/>
      <protection locked="0"/>
    </xf>
    <xf numFmtId="165" fontId="12" fillId="2" borderId="3" xfId="2" applyNumberFormat="1" applyFont="1" applyFill="1" applyBorder="1" applyAlignment="1">
      <alignment horizontal="right" indent="1"/>
    </xf>
    <xf numFmtId="0" fontId="23" fillId="3" borderId="0" xfId="0" applyFont="1" applyFill="1"/>
    <xf numFmtId="168" fontId="0" fillId="0" borderId="0" xfId="1" applyNumberFormat="1" applyFont="1"/>
    <xf numFmtId="168" fontId="0" fillId="0" borderId="0" xfId="0" applyNumberFormat="1"/>
    <xf numFmtId="0" fontId="7" fillId="0" borderId="0" xfId="0" applyFont="1"/>
    <xf numFmtId="167" fontId="7" fillId="9" borderId="2" xfId="0" applyNumberFormat="1" applyFont="1" applyFill="1" applyBorder="1"/>
    <xf numFmtId="10" fontId="7" fillId="0" borderId="2" xfId="0" applyNumberFormat="1" applyFont="1" applyBorder="1"/>
    <xf numFmtId="165" fontId="7" fillId="0" borderId="2" xfId="0" applyNumberFormat="1" applyFont="1" applyBorder="1"/>
    <xf numFmtId="3" fontId="7" fillId="0" borderId="2" xfId="0" applyNumberFormat="1" applyFont="1" applyBorder="1"/>
    <xf numFmtId="0" fontId="7" fillId="0" borderId="2" xfId="0" applyFont="1" applyBorder="1"/>
    <xf numFmtId="0" fontId="7" fillId="10" borderId="2" xfId="0" applyFont="1" applyFill="1" applyBorder="1"/>
    <xf numFmtId="9" fontId="7" fillId="10" borderId="2" xfId="0" applyNumberFormat="1" applyFont="1" applyFill="1" applyBorder="1"/>
    <xf numFmtId="15" fontId="7" fillId="10" borderId="2" xfId="0" applyNumberFormat="1" applyFont="1" applyFill="1" applyBorder="1"/>
    <xf numFmtId="165" fontId="0" fillId="0" borderId="0" xfId="0" applyNumberFormat="1"/>
    <xf numFmtId="165" fontId="7" fillId="0" borderId="0" xfId="0" applyNumberFormat="1" applyFont="1"/>
    <xf numFmtId="0" fontId="24" fillId="0" borderId="0" xfId="0" applyFont="1"/>
    <xf numFmtId="167" fontId="6" fillId="9" borderId="2" xfId="0" applyNumberFormat="1" applyFont="1" applyFill="1" applyBorder="1"/>
    <xf numFmtId="10" fontId="6" fillId="0" borderId="2" xfId="0" applyNumberFormat="1" applyFont="1" applyBorder="1"/>
    <xf numFmtId="165" fontId="6" fillId="0" borderId="2" xfId="0" applyNumberFormat="1" applyFont="1" applyBorder="1"/>
    <xf numFmtId="3" fontId="6" fillId="0" borderId="2" xfId="0" applyNumberFormat="1" applyFont="1" applyBorder="1"/>
    <xf numFmtId="0" fontId="6" fillId="0" borderId="2" xfId="0" applyFont="1" applyBorder="1"/>
    <xf numFmtId="0" fontId="6" fillId="0" borderId="0" xfId="0" applyFont="1"/>
    <xf numFmtId="10" fontId="7" fillId="10" borderId="2" xfId="0" applyNumberFormat="1" applyFont="1" applyFill="1" applyBorder="1"/>
    <xf numFmtId="10" fontId="0" fillId="0" borderId="0" xfId="0" applyNumberFormat="1"/>
    <xf numFmtId="169" fontId="7" fillId="0" borderId="2" xfId="0" applyNumberFormat="1" applyFont="1" applyBorder="1"/>
    <xf numFmtId="0" fontId="25" fillId="0" borderId="0" xfId="0" applyFont="1"/>
    <xf numFmtId="165" fontId="26" fillId="11" borderId="0" xfId="2" applyNumberFormat="1" applyFont="1" applyFill="1"/>
    <xf numFmtId="165" fontId="26" fillId="12" borderId="0" xfId="2" applyNumberFormat="1" applyFont="1" applyFill="1"/>
    <xf numFmtId="165" fontId="7" fillId="0" borderId="0" xfId="2" applyNumberFormat="1" applyFont="1"/>
    <xf numFmtId="165" fontId="20" fillId="11" borderId="0" xfId="2" applyNumberFormat="1" applyFont="1" applyFill="1"/>
    <xf numFmtId="165" fontId="20" fillId="12" borderId="0" xfId="2" applyNumberFormat="1" applyFont="1" applyFill="1"/>
    <xf numFmtId="165" fontId="24" fillId="13" borderId="10" xfId="0" applyNumberFormat="1" applyFont="1" applyFill="1" applyBorder="1"/>
    <xf numFmtId="165" fontId="24" fillId="13" borderId="11" xfId="0" applyNumberFormat="1" applyFont="1" applyFill="1" applyBorder="1"/>
    <xf numFmtId="165" fontId="24" fillId="13" borderId="12" xfId="0" applyNumberFormat="1" applyFont="1" applyFill="1" applyBorder="1"/>
    <xf numFmtId="165" fontId="0" fillId="13" borderId="0" xfId="0" applyNumberFormat="1" applyFill="1"/>
    <xf numFmtId="169" fontId="24" fillId="14" borderId="2" xfId="0" applyNumberFormat="1" applyFont="1" applyFill="1" applyBorder="1"/>
    <xf numFmtId="3" fontId="6" fillId="14" borderId="2" xfId="0" applyNumberFormat="1" applyFont="1" applyFill="1" applyBorder="1"/>
    <xf numFmtId="169" fontId="0" fillId="14" borderId="2" xfId="0" applyNumberFormat="1" applyFill="1" applyBorder="1"/>
    <xf numFmtId="0" fontId="6" fillId="15" borderId="2" xfId="0" applyFont="1" applyFill="1" applyBorder="1"/>
    <xf numFmtId="165" fontId="0" fillId="13" borderId="13" xfId="0" applyNumberFormat="1" applyFill="1" applyBorder="1"/>
    <xf numFmtId="165" fontId="0" fillId="13" borderId="14" xfId="0" applyNumberFormat="1" applyFill="1" applyBorder="1"/>
    <xf numFmtId="3" fontId="7" fillId="14" borderId="2" xfId="0" applyNumberFormat="1" applyFont="1" applyFill="1" applyBorder="1"/>
    <xf numFmtId="170" fontId="0" fillId="14" borderId="15" xfId="1" applyNumberFormat="1" applyFont="1" applyFill="1" applyBorder="1"/>
    <xf numFmtId="0" fontId="0" fillId="14" borderId="15" xfId="0" applyFill="1" applyBorder="1"/>
    <xf numFmtId="171" fontId="0" fillId="0" borderId="2" xfId="0" applyNumberFormat="1" applyBorder="1"/>
    <xf numFmtId="0" fontId="7" fillId="15" borderId="2" xfId="0" applyFont="1" applyFill="1" applyBorder="1"/>
    <xf numFmtId="165" fontId="24" fillId="13" borderId="13" xfId="0" applyNumberFormat="1" applyFont="1" applyFill="1" applyBorder="1"/>
    <xf numFmtId="165" fontId="24" fillId="13" borderId="14" xfId="0" applyNumberFormat="1" applyFont="1" applyFill="1" applyBorder="1"/>
    <xf numFmtId="165" fontId="24" fillId="13" borderId="0" xfId="0" applyNumberFormat="1" applyFont="1" applyFill="1"/>
    <xf numFmtId="165" fontId="28" fillId="13" borderId="0" xfId="0" applyNumberFormat="1" applyFont="1" applyFill="1"/>
    <xf numFmtId="0" fontId="6" fillId="16" borderId="2" xfId="0" applyFont="1" applyFill="1" applyBorder="1"/>
    <xf numFmtId="0" fontId="7" fillId="16" borderId="2" xfId="0" applyFont="1" applyFill="1" applyBorder="1"/>
    <xf numFmtId="0" fontId="0" fillId="14" borderId="13" xfId="0" applyFill="1" applyBorder="1"/>
    <xf numFmtId="0" fontId="0" fillId="14" borderId="14" xfId="0" applyFill="1" applyBorder="1"/>
    <xf numFmtId="0" fontId="0" fillId="14" borderId="0" xfId="0" applyFill="1"/>
    <xf numFmtId="0" fontId="0" fillId="0" borderId="2" xfId="0" applyBorder="1"/>
    <xf numFmtId="0" fontId="7" fillId="17" borderId="2" xfId="0" applyFont="1" applyFill="1" applyBorder="1" applyAlignment="1">
      <alignment horizontal="center"/>
    </xf>
    <xf numFmtId="0" fontId="7" fillId="17" borderId="2" xfId="0" quotePrefix="1" applyFont="1" applyFill="1" applyBorder="1" applyAlignment="1">
      <alignment horizontal="center"/>
    </xf>
    <xf numFmtId="0" fontId="6" fillId="19" borderId="24" xfId="0" applyFont="1" applyFill="1" applyBorder="1" applyAlignment="1">
      <alignment horizontal="center" vertical="center" wrapText="1"/>
    </xf>
    <xf numFmtId="0" fontId="6" fillId="19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3" fontId="29" fillId="0" borderId="27" xfId="0" applyNumberFormat="1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6" fillId="18" borderId="22" xfId="0" applyFont="1" applyFill="1" applyBorder="1" applyAlignment="1">
      <alignment wrapText="1"/>
    </xf>
    <xf numFmtId="3" fontId="30" fillId="0" borderId="29" xfId="0" applyNumberFormat="1" applyFont="1" applyBorder="1" applyAlignment="1">
      <alignment wrapText="1"/>
    </xf>
    <xf numFmtId="0" fontId="4" fillId="20" borderId="0" xfId="0" applyFont="1" applyFill="1"/>
    <xf numFmtId="0" fontId="7" fillId="21" borderId="2" xfId="3" applyFont="1" applyFill="1" applyBorder="1" applyAlignment="1">
      <alignment horizontal="left"/>
    </xf>
    <xf numFmtId="3" fontId="0" fillId="21" borderId="2" xfId="0" applyNumberFormat="1" applyFill="1" applyBorder="1"/>
    <xf numFmtId="165" fontId="0" fillId="21" borderId="2" xfId="2" applyNumberFormat="1" applyFont="1" applyFill="1" applyBorder="1"/>
    <xf numFmtId="0" fontId="7" fillId="22" borderId="2" xfId="3" applyFont="1" applyFill="1" applyBorder="1" applyAlignment="1">
      <alignment horizontal="left"/>
    </xf>
    <xf numFmtId="3" fontId="0" fillId="22" borderId="2" xfId="0" applyNumberFormat="1" applyFill="1" applyBorder="1"/>
    <xf numFmtId="165" fontId="0" fillId="22" borderId="2" xfId="2" applyNumberFormat="1" applyFont="1" applyFill="1" applyBorder="1"/>
    <xf numFmtId="0" fontId="0" fillId="3" borderId="0" xfId="0" applyFill="1"/>
    <xf numFmtId="172" fontId="20" fillId="7" borderId="2" xfId="1" applyNumberFormat="1" applyFont="1" applyFill="1" applyBorder="1" applyAlignment="1" applyProtection="1">
      <alignment horizontal="center" vertical="center"/>
      <protection locked="0"/>
    </xf>
    <xf numFmtId="168" fontId="20" fillId="7" borderId="2" xfId="1" applyNumberFormat="1" applyFont="1" applyFill="1" applyBorder="1" applyAlignment="1" applyProtection="1">
      <alignment horizontal="center" vertical="center"/>
      <protection locked="0"/>
    </xf>
    <xf numFmtId="3" fontId="0" fillId="21" borderId="2" xfId="0" applyNumberFormat="1" applyFont="1" applyFill="1" applyBorder="1"/>
    <xf numFmtId="168" fontId="34" fillId="7" borderId="2" xfId="1" applyNumberFormat="1" applyFont="1" applyFill="1" applyBorder="1" applyAlignment="1" applyProtection="1">
      <alignment horizontal="center" vertical="center"/>
      <protection locked="0"/>
    </xf>
    <xf numFmtId="9" fontId="20" fillId="7" borderId="2" xfId="2" applyFont="1" applyFill="1" applyBorder="1" applyAlignment="1" applyProtection="1">
      <alignment horizontal="center" vertical="center"/>
      <protection locked="0"/>
    </xf>
    <xf numFmtId="165" fontId="35" fillId="23" borderId="1" xfId="2" applyNumberFormat="1" applyFont="1" applyFill="1" applyBorder="1"/>
    <xf numFmtId="165" fontId="35" fillId="23" borderId="3" xfId="2" applyNumberFormat="1" applyFont="1" applyFill="1" applyBorder="1"/>
    <xf numFmtId="165" fontId="35" fillId="23" borderId="30" xfId="2" applyNumberFormat="1" applyFont="1" applyFill="1" applyBorder="1"/>
    <xf numFmtId="165" fontId="36" fillId="0" borderId="0" xfId="2" applyNumberFormat="1" applyFont="1"/>
    <xf numFmtId="168" fontId="36" fillId="0" borderId="0" xfId="1" applyNumberFormat="1" applyFont="1"/>
    <xf numFmtId="3" fontId="36" fillId="0" borderId="0" xfId="0" applyNumberFormat="1" applyFont="1"/>
    <xf numFmtId="168" fontId="36" fillId="0" borderId="0" xfId="0" applyNumberFormat="1" applyFont="1"/>
    <xf numFmtId="0" fontId="36" fillId="0" borderId="0" xfId="0" applyFont="1"/>
    <xf numFmtId="49" fontId="6" fillId="0" borderId="33" xfId="3" applyNumberFormat="1" applyFont="1" applyBorder="1" applyAlignment="1">
      <alignment horizontal="right" vertical="center" indent="1"/>
    </xf>
    <xf numFmtId="0" fontId="14" fillId="0" borderId="34" xfId="3" applyFont="1" applyBorder="1" applyAlignment="1">
      <alignment horizontal="right" vertical="center" indent="1"/>
    </xf>
    <xf numFmtId="0" fontId="6" fillId="0" borderId="33" xfId="3" applyFont="1" applyBorder="1" applyAlignment="1">
      <alignment horizontal="center" vertical="center"/>
    </xf>
    <xf numFmtId="0" fontId="6" fillId="0" borderId="33" xfId="3" applyFont="1" applyBorder="1" applyAlignment="1">
      <alignment horizontal="right" vertical="center" indent="1"/>
    </xf>
    <xf numFmtId="0" fontId="16" fillId="0" borderId="33" xfId="3" applyFont="1" applyBorder="1" applyAlignment="1">
      <alignment horizontal="right" vertical="center" indent="1"/>
    </xf>
    <xf numFmtId="0" fontId="16" fillId="0" borderId="33" xfId="3" applyFont="1" applyBorder="1" applyAlignment="1">
      <alignment horizontal="center" vertical="center"/>
    </xf>
    <xf numFmtId="0" fontId="12" fillId="0" borderId="33" xfId="3" applyFont="1" applyBorder="1" applyAlignment="1">
      <alignment horizontal="right" vertical="center" indent="1"/>
    </xf>
    <xf numFmtId="0" fontId="14" fillId="0" borderId="33" xfId="3" applyFont="1" applyBorder="1" applyAlignment="1">
      <alignment horizontal="right" vertical="center" indent="1"/>
    </xf>
    <xf numFmtId="0" fontId="10" fillId="3" borderId="33" xfId="3" applyFont="1" applyFill="1" applyBorder="1" applyAlignment="1">
      <alignment horizontal="right" vertical="center" indent="1"/>
    </xf>
    <xf numFmtId="0" fontId="10" fillId="3" borderId="34" xfId="3" applyFont="1" applyFill="1" applyBorder="1" applyAlignment="1">
      <alignment horizontal="right" vertical="center" indent="1"/>
    </xf>
    <xf numFmtId="0" fontId="33" fillId="23" borderId="35" xfId="3" applyFont="1" applyFill="1" applyBorder="1" applyAlignment="1">
      <alignment horizontal="right" vertical="center" indent="1"/>
    </xf>
    <xf numFmtId="3" fontId="0" fillId="23" borderId="13" xfId="0" applyNumberFormat="1" applyFill="1" applyBorder="1"/>
    <xf numFmtId="0" fontId="6" fillId="2" borderId="38" xfId="3" applyFont="1" applyFill="1" applyBorder="1" applyAlignment="1">
      <alignment horizontal="left" vertical="center"/>
    </xf>
    <xf numFmtId="3" fontId="6" fillId="2" borderId="38" xfId="3" applyNumberFormat="1" applyFont="1" applyFill="1" applyBorder="1" applyAlignment="1">
      <alignment horizontal="right" vertical="center" indent="1"/>
    </xf>
    <xf numFmtId="3" fontId="14" fillId="2" borderId="38" xfId="3" applyNumberFormat="1" applyFont="1" applyFill="1" applyBorder="1" applyAlignment="1">
      <alignment horizontal="right" vertical="center" indent="1"/>
    </xf>
    <xf numFmtId="164" fontId="6" fillId="2" borderId="38" xfId="3" applyNumberFormat="1" applyFont="1" applyFill="1" applyBorder="1" applyAlignment="1">
      <alignment horizontal="center"/>
    </xf>
    <xf numFmtId="3" fontId="16" fillId="2" borderId="38" xfId="3" applyNumberFormat="1" applyFont="1" applyFill="1" applyBorder="1" applyAlignment="1">
      <alignment horizontal="right" vertical="center" indent="1"/>
    </xf>
    <xf numFmtId="164" fontId="16" fillId="2" borderId="38" xfId="3" applyNumberFormat="1" applyFont="1" applyFill="1" applyBorder="1" applyAlignment="1">
      <alignment horizontal="center"/>
    </xf>
    <xf numFmtId="3" fontId="12" fillId="2" borderId="38" xfId="3" applyNumberFormat="1" applyFont="1" applyFill="1" applyBorder="1" applyAlignment="1">
      <alignment horizontal="right" vertical="center" indent="1"/>
    </xf>
    <xf numFmtId="165" fontId="14" fillId="2" borderId="38" xfId="2" applyNumberFormat="1" applyFont="1" applyFill="1" applyBorder="1" applyAlignment="1">
      <alignment horizontal="right" vertical="center" indent="1"/>
    </xf>
    <xf numFmtId="165" fontId="12" fillId="2" borderId="38" xfId="2" applyNumberFormat="1" applyFont="1" applyFill="1" applyBorder="1" applyAlignment="1">
      <alignment horizontal="right" vertical="center" indent="1"/>
    </xf>
    <xf numFmtId="165" fontId="10" fillId="2" borderId="38" xfId="2" applyNumberFormat="1" applyFont="1" applyFill="1" applyBorder="1" applyAlignment="1">
      <alignment horizontal="right" vertical="center" indent="1"/>
    </xf>
    <xf numFmtId="3" fontId="0" fillId="23" borderId="10" xfId="0" applyNumberFormat="1" applyFill="1" applyBorder="1"/>
    <xf numFmtId="3" fontId="0" fillId="23" borderId="39" xfId="0" applyNumberFormat="1" applyFill="1" applyBorder="1"/>
    <xf numFmtId="0" fontId="40" fillId="24" borderId="0" xfId="0" applyFont="1" applyFill="1" applyBorder="1"/>
    <xf numFmtId="0" fontId="38" fillId="25" borderId="7" xfId="0" applyFont="1" applyFill="1" applyBorder="1"/>
    <xf numFmtId="3" fontId="38" fillId="25" borderId="8" xfId="0" applyNumberFormat="1" applyFont="1" applyFill="1" applyBorder="1"/>
    <xf numFmtId="0" fontId="21" fillId="26" borderId="9" xfId="0" applyFont="1" applyFill="1" applyBorder="1"/>
    <xf numFmtId="3" fontId="21" fillId="26" borderId="5" xfId="0" applyNumberFormat="1" applyFont="1" applyFill="1" applyBorder="1"/>
    <xf numFmtId="0" fontId="39" fillId="25" borderId="9" xfId="0" applyFont="1" applyFill="1" applyBorder="1"/>
    <xf numFmtId="167" fontId="39" fillId="25" borderId="5" xfId="0" applyNumberFormat="1" applyFont="1" applyFill="1" applyBorder="1"/>
    <xf numFmtId="0" fontId="40" fillId="24" borderId="6" xfId="0" applyFont="1" applyFill="1" applyBorder="1" applyAlignment="1">
      <alignment horizontal="center" vertical="center"/>
    </xf>
    <xf numFmtId="167" fontId="0" fillId="21" borderId="2" xfId="2" applyNumberFormat="1" applyFont="1" applyFill="1" applyBorder="1"/>
    <xf numFmtId="173" fontId="0" fillId="22" borderId="2" xfId="0" applyNumberFormat="1" applyFill="1" applyBorder="1"/>
    <xf numFmtId="165" fontId="20" fillId="7" borderId="2" xfId="2" applyNumberFormat="1" applyFont="1" applyFill="1" applyBorder="1" applyAlignment="1" applyProtection="1">
      <alignment horizontal="center" vertical="center"/>
      <protection locked="0"/>
    </xf>
    <xf numFmtId="166" fontId="10" fillId="2" borderId="30" xfId="1" applyNumberFormat="1" applyFont="1" applyFill="1" applyBorder="1" applyAlignment="1">
      <alignment horizontal="right" indent="1"/>
    </xf>
    <xf numFmtId="0" fontId="37" fillId="3" borderId="11" xfId="0" applyFont="1" applyFill="1" applyBorder="1" applyAlignment="1">
      <alignment horizontal="right"/>
    </xf>
    <xf numFmtId="3" fontId="2" fillId="3" borderId="10" xfId="0" applyNumberFormat="1" applyFont="1" applyFill="1" applyBorder="1"/>
    <xf numFmtId="0" fontId="6" fillId="2" borderId="41" xfId="3" applyFont="1" applyFill="1" applyBorder="1" applyAlignment="1">
      <alignment horizontal="left"/>
    </xf>
    <xf numFmtId="3" fontId="6" fillId="2" borderId="41" xfId="3" applyNumberFormat="1" applyFont="1" applyFill="1" applyBorder="1" applyAlignment="1">
      <alignment horizontal="right" indent="1"/>
    </xf>
    <xf numFmtId="3" fontId="14" fillId="2" borderId="41" xfId="3" applyNumberFormat="1" applyFont="1" applyFill="1" applyBorder="1" applyAlignment="1">
      <alignment horizontal="right" indent="1"/>
    </xf>
    <xf numFmtId="164" fontId="6" fillId="2" borderId="41" xfId="3" applyNumberFormat="1" applyFont="1" applyFill="1" applyBorder="1" applyAlignment="1">
      <alignment horizontal="center"/>
    </xf>
    <xf numFmtId="3" fontId="16" fillId="2" borderId="41" xfId="3" applyNumberFormat="1" applyFont="1" applyFill="1" applyBorder="1" applyAlignment="1">
      <alignment horizontal="right" indent="1"/>
    </xf>
    <xf numFmtId="164" fontId="16" fillId="2" borderId="41" xfId="3" applyNumberFormat="1" applyFont="1" applyFill="1" applyBorder="1" applyAlignment="1">
      <alignment horizontal="center"/>
    </xf>
    <xf numFmtId="3" fontId="12" fillId="2" borderId="41" xfId="3" applyNumberFormat="1" applyFont="1" applyFill="1" applyBorder="1" applyAlignment="1">
      <alignment horizontal="right" indent="1"/>
    </xf>
    <xf numFmtId="165" fontId="14" fillId="2" borderId="41" xfId="2" applyNumberFormat="1" applyFont="1" applyFill="1" applyBorder="1" applyAlignment="1">
      <alignment horizontal="right" indent="1"/>
    </xf>
    <xf numFmtId="165" fontId="12" fillId="2" borderId="41" xfId="2" applyNumberFormat="1" applyFont="1" applyFill="1" applyBorder="1" applyAlignment="1">
      <alignment horizontal="right" indent="1"/>
    </xf>
    <xf numFmtId="165" fontId="10" fillId="2" borderId="41" xfId="2" applyNumberFormat="1" applyFont="1" applyFill="1" applyBorder="1" applyAlignment="1">
      <alignment horizontal="right" indent="1"/>
    </xf>
    <xf numFmtId="166" fontId="10" fillId="2" borderId="41" xfId="1" applyNumberFormat="1" applyFont="1" applyFill="1" applyBorder="1" applyAlignment="1">
      <alignment horizontal="right" indent="1"/>
    </xf>
    <xf numFmtId="3" fontId="0" fillId="23" borderId="16" xfId="0" applyNumberFormat="1" applyFill="1" applyBorder="1"/>
    <xf numFmtId="166" fontId="10" fillId="2" borderId="42" xfId="1" applyNumberFormat="1" applyFont="1" applyFill="1" applyBorder="1" applyAlignment="1">
      <alignment horizontal="right" indent="1"/>
    </xf>
    <xf numFmtId="0" fontId="0" fillId="0" borderId="43" xfId="0" applyBorder="1"/>
    <xf numFmtId="0" fontId="0" fillId="0" borderId="44" xfId="0" applyBorder="1"/>
    <xf numFmtId="17" fontId="44" fillId="0" borderId="45" xfId="0" quotePrefix="1" applyNumberFormat="1" applyFont="1" applyBorder="1" applyAlignment="1">
      <alignment horizontal="right"/>
    </xf>
    <xf numFmtId="0" fontId="0" fillId="23" borderId="0" xfId="0" applyFill="1"/>
    <xf numFmtId="0" fontId="0" fillId="0" borderId="46" xfId="0" applyBorder="1"/>
    <xf numFmtId="0" fontId="0" fillId="0" borderId="47" xfId="0" applyBorder="1"/>
    <xf numFmtId="0" fontId="45" fillId="0" borderId="46" xfId="0" applyFont="1" applyBorder="1" applyAlignment="1">
      <alignment vertical="center"/>
    </xf>
    <xf numFmtId="0" fontId="48" fillId="0" borderId="46" xfId="4" applyFont="1" applyBorder="1" applyAlignment="1" applyProtection="1">
      <alignment vertical="center"/>
    </xf>
    <xf numFmtId="0" fontId="49" fillId="0" borderId="46" xfId="0" applyFont="1" applyBorder="1" applyAlignment="1">
      <alignment vertical="center"/>
    </xf>
    <xf numFmtId="0" fontId="43" fillId="0" borderId="46" xfId="4" applyBorder="1" applyAlignment="1" applyProtection="1">
      <alignment vertical="center"/>
    </xf>
    <xf numFmtId="0" fontId="27" fillId="0" borderId="46" xfId="4" applyFont="1" applyBorder="1" applyAlignment="1" applyProtection="1">
      <alignment vertical="center"/>
    </xf>
    <xf numFmtId="0" fontId="27" fillId="0" borderId="46" xfId="0" applyFont="1" applyBorder="1" applyAlignment="1">
      <alignment vertic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50" fillId="0" borderId="47" xfId="0" applyFont="1" applyBorder="1" applyAlignment="1">
      <alignment horizontal="center"/>
    </xf>
    <xf numFmtId="0" fontId="0" fillId="0" borderId="0" xfId="0" applyBorder="1"/>
    <xf numFmtId="0" fontId="50" fillId="0" borderId="46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7" fillId="0" borderId="0" xfId="0" applyFont="1" applyBorder="1"/>
    <xf numFmtId="49" fontId="6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6" fillId="0" borderId="40" xfId="3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6" fillId="0" borderId="37" xfId="0" applyFont="1" applyBorder="1" applyAlignment="1">
      <alignment horizontal="center" vertical="center" textRotation="90"/>
    </xf>
    <xf numFmtId="3" fontId="31" fillId="0" borderId="1" xfId="0" applyNumberFormat="1" applyFont="1" applyBorder="1" applyAlignment="1">
      <alignment horizontal="center" vertical="center"/>
    </xf>
    <xf numFmtId="3" fontId="31" fillId="0" borderId="3" xfId="0" applyNumberFormat="1" applyFont="1" applyBorder="1" applyAlignment="1">
      <alignment horizontal="center" vertical="center"/>
    </xf>
    <xf numFmtId="3" fontId="31" fillId="0" borderId="30" xfId="0" applyNumberFormat="1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3" fontId="32" fillId="0" borderId="3" xfId="0" applyNumberFormat="1" applyFont="1" applyBorder="1" applyAlignment="1">
      <alignment horizontal="center" vertical="center"/>
    </xf>
    <xf numFmtId="3" fontId="32" fillId="0" borderId="30" xfId="0" applyNumberFormat="1" applyFont="1" applyBorder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6" fillId="18" borderId="20" xfId="0" applyFont="1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 wrapText="1"/>
    </xf>
    <xf numFmtId="0" fontId="6" fillId="18" borderId="21" xfId="0" applyFont="1" applyFill="1" applyBorder="1" applyAlignment="1">
      <alignment horizontal="center" vertical="center" wrapText="1"/>
    </xf>
    <xf numFmtId="0" fontId="6" fillId="18" borderId="22" xfId="0" applyFont="1" applyFill="1" applyBorder="1" applyAlignment="1">
      <alignment horizontal="center" vertical="center" wrapText="1"/>
    </xf>
    <xf numFmtId="0" fontId="0" fillId="16" borderId="17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27" fillId="16" borderId="17" xfId="0" applyFont="1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17" fontId="7" fillId="13" borderId="2" xfId="0" applyNumberFormat="1" applyFont="1" applyFill="1" applyBorder="1" applyAlignment="1">
      <alignment horizontal="center"/>
    </xf>
    <xf numFmtId="0" fontId="7" fillId="17" borderId="2" xfId="0" quotePrefix="1" applyFont="1" applyFill="1" applyBorder="1" applyAlignment="1">
      <alignment horizontal="center" vertical="center" wrapText="1"/>
    </xf>
    <xf numFmtId="0" fontId="0" fillId="16" borderId="19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1" fillId="0" borderId="0" xfId="0" applyFont="1" applyBorder="1" applyAlignment="1">
      <alignment horizontal="center"/>
    </xf>
  </cellXfs>
  <cellStyles count="5">
    <cellStyle name="Lien hypertexte" xfId="4" builtinId="8"/>
    <cellStyle name="Milliers" xfId="1" builtinId="3"/>
    <cellStyle name="Normal" xfId="0" builtinId="0"/>
    <cellStyle name="Normal_QUE_94_E" xfId="3" xr:uid="{C504893F-9A09-45D1-9527-FC33DF6F3CFB}"/>
    <cellStyle name="Pourcentag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CC"/>
      <color rgb="FF009999"/>
      <color rgb="FFCC330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32892647678299"/>
          <c:y val="0.17614274999105328"/>
          <c:w val="0.52632954214056571"/>
          <c:h val="0.74143800224799683"/>
        </c:manualLayout>
      </c:layout>
      <c:doughnutChart>
        <c:varyColors val="1"/>
        <c:ser>
          <c:idx val="0"/>
          <c:order val="0"/>
          <c:tx>
            <c:strRef>
              <c:f>'[6]T1 Janvier 2022 à Janvier 2023'!$B$2:$B$4</c:f>
              <c:strCache>
                <c:ptCount val="1"/>
                <c:pt idx="0">
                  <c:v>Tranches âge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34-4F65-BB2F-FB7E92FE5B76}"/>
              </c:ext>
            </c:extLst>
          </c:dPt>
          <c:dPt>
            <c:idx val="1"/>
            <c:bubble3D val="0"/>
            <c:spPr>
              <a:solidFill>
                <a:schemeClr val="accent4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34-4F65-BB2F-FB7E92FE5B76}"/>
              </c:ext>
            </c:extLst>
          </c:dPt>
          <c:dPt>
            <c:idx val="2"/>
            <c:bubble3D val="0"/>
            <c:spPr>
              <a:solidFill>
                <a:schemeClr val="accent4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634-4F65-BB2F-FB7E92FE5B76}"/>
              </c:ext>
            </c:extLst>
          </c:dPt>
          <c:dPt>
            <c:idx val="3"/>
            <c:bubble3D val="0"/>
            <c:spPr>
              <a:solidFill>
                <a:schemeClr val="accent4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634-4F65-BB2F-FB7E92FE5B76}"/>
              </c:ext>
            </c:extLst>
          </c:dPt>
          <c:dPt>
            <c:idx val="4"/>
            <c:bubble3D val="0"/>
            <c:spPr>
              <a:solidFill>
                <a:schemeClr val="accent4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634-4F65-BB2F-FB7E92FE5B76}"/>
              </c:ext>
            </c:extLst>
          </c:dPt>
          <c:dPt>
            <c:idx val="5"/>
            <c:bubble3D val="0"/>
            <c:spPr>
              <a:solidFill>
                <a:schemeClr val="accent4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634-4F65-BB2F-FB7E92FE5B76}"/>
              </c:ext>
            </c:extLst>
          </c:dPt>
          <c:dLbls>
            <c:dLbl>
              <c:idx val="0"/>
              <c:layout>
                <c:manualLayout>
                  <c:x val="1.020158273415616E-2"/>
                  <c:y val="1.867348574997257E-2"/>
                </c:manualLayout>
              </c:layout>
              <c:numFmt formatCode="0.0%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4-4F65-BB2F-FB7E92FE5B76}"/>
                </c:ext>
              </c:extLst>
            </c:dLbl>
            <c:dLbl>
              <c:idx val="1"/>
              <c:layout>
                <c:manualLayout>
                  <c:x val="2.0895741325747456E-2"/>
                  <c:y val="-5.7003485496790358E-3"/>
                </c:manualLayout>
              </c:layout>
              <c:numFmt formatCode="0.0%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34-4F65-BB2F-FB7E92FE5B76}"/>
                </c:ext>
              </c:extLst>
            </c:dLbl>
            <c:dLbl>
              <c:idx val="2"/>
              <c:layout>
                <c:manualLayout>
                  <c:x val="-0.14182052592953628"/>
                  <c:y val="5.7306293304976746E-2"/>
                </c:manualLayout>
              </c:layout>
              <c:numFmt formatCode="0.0%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34-4F65-BB2F-FB7E92FE5B76}"/>
                </c:ext>
              </c:extLst>
            </c:dLbl>
            <c:dLbl>
              <c:idx val="3"/>
              <c:layout>
                <c:manualLayout>
                  <c:x val="-0.20850477522645"/>
                  <c:y val="-8.4871593623144337E-2"/>
                </c:manualLayout>
              </c:layout>
              <c:numFmt formatCode="0.0%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34-4F65-BB2F-FB7E92FE5B76}"/>
                </c:ext>
              </c:extLst>
            </c:dLbl>
            <c:dLbl>
              <c:idx val="4"/>
              <c:layout>
                <c:manualLayout>
                  <c:x val="-9.4786343610583454E-2"/>
                  <c:y val="-0.12502890514891427"/>
                </c:manualLayout>
              </c:layout>
              <c:numFmt formatCode="0.0%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34-4F65-BB2F-FB7E92FE5B76}"/>
                </c:ext>
              </c:extLst>
            </c:dLbl>
            <c:dLbl>
              <c:idx val="5"/>
              <c:layout>
                <c:manualLayout>
                  <c:x val="-3.8584213844829081E-2"/>
                  <c:y val="-0.1843991526782624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36E042D-6DC2-46CF-BEB2-2C9D99BDAAD9}" type="CATEGORYNAM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r>
                      <a:rPr lang="en-US" baseline="0"/>
                      <a:t>
10,0%</a:t>
                    </a:r>
                  </a:p>
                </c:rich>
              </c:tx>
              <c:numFmt formatCode="0.0%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634-4F65-BB2F-FB7E92FE5B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'Tableaux 1&amp;6 grah 4_5&amp;6'!$B$18:$B$23</c:f>
              <c:strCache>
                <c:ptCount val="6"/>
                <c:pt idx="0">
                  <c:v>Actifs</c:v>
                </c:pt>
                <c:pt idx="1">
                  <c:v>Retraités</c:v>
                </c:pt>
                <c:pt idx="2">
                  <c:v>Invalides</c:v>
                </c:pt>
                <c:pt idx="3">
                  <c:v>Collaborateurs d'exploitation</c:v>
                </c:pt>
                <c:pt idx="4">
                  <c:v>Enfants</c:v>
                </c:pt>
                <c:pt idx="5">
                  <c:v>Autres personnes couvertes</c:v>
                </c:pt>
              </c:strCache>
            </c:strRef>
          </c:cat>
          <c:val>
            <c:numRef>
              <c:f>'Tableaux 1&amp;6 grah 4_5&amp;6'!$D$18:$D$23</c:f>
              <c:numCache>
                <c:formatCode>0.0%</c:formatCode>
                <c:ptCount val="6"/>
                <c:pt idx="0">
                  <c:v>0.29188400349901844</c:v>
                </c:pt>
                <c:pt idx="1">
                  <c:v>0.48813449551022559</c:v>
                </c:pt>
                <c:pt idx="2">
                  <c:v>4.4729404548601529E-3</c:v>
                </c:pt>
                <c:pt idx="3">
                  <c:v>2.4046263438869099E-2</c:v>
                </c:pt>
                <c:pt idx="4">
                  <c:v>9.2063484290227537E-2</c:v>
                </c:pt>
                <c:pt idx="5">
                  <c:v>9.9398812806799214E-2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34-4F65-BB2F-FB7E92FE5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32892647678299"/>
          <c:y val="0.17614274999105328"/>
          <c:w val="0.52632954214056571"/>
          <c:h val="0.74143800224799683"/>
        </c:manualLayout>
      </c:layout>
      <c:doughnutChart>
        <c:varyColors val="1"/>
        <c:ser>
          <c:idx val="0"/>
          <c:order val="0"/>
          <c:tx>
            <c:strRef>
              <c:f>'[6]T1 Janvier 2022 à Janvier 2023'!$B$2:$B$4</c:f>
              <c:strCache>
                <c:ptCount val="1"/>
                <c:pt idx="0">
                  <c:v>Tranches âge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B3-4E31-AD8E-D2CD7A743AB9}"/>
              </c:ext>
            </c:extLst>
          </c:dPt>
          <c:dPt>
            <c:idx val="1"/>
            <c:bubble3D val="0"/>
            <c:spPr>
              <a:solidFill>
                <a:schemeClr val="accent2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B3-4E31-AD8E-D2CD7A743AB9}"/>
              </c:ext>
            </c:extLst>
          </c:dPt>
          <c:dPt>
            <c:idx val="2"/>
            <c:bubble3D val="0"/>
            <c:spPr>
              <a:solidFill>
                <a:schemeClr val="accent2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9B3-4E31-AD8E-D2CD7A743AB9}"/>
              </c:ext>
            </c:extLst>
          </c:dPt>
          <c:dPt>
            <c:idx val="3"/>
            <c:bubble3D val="0"/>
            <c:spPr>
              <a:solidFill>
                <a:schemeClr val="accent2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9B3-4E31-AD8E-D2CD7A743AB9}"/>
              </c:ext>
            </c:extLst>
          </c:dPt>
          <c:dPt>
            <c:idx val="4"/>
            <c:bubble3D val="0"/>
            <c:spPr>
              <a:solidFill>
                <a:schemeClr val="accent2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9B3-4E31-AD8E-D2CD7A743AB9}"/>
              </c:ext>
            </c:extLst>
          </c:dPt>
          <c:dPt>
            <c:idx val="5"/>
            <c:bubble3D val="0"/>
            <c:spPr>
              <a:solidFill>
                <a:schemeClr val="accent2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9B3-4E31-AD8E-D2CD7A743AB9}"/>
              </c:ext>
            </c:extLst>
          </c:dPt>
          <c:dLbls>
            <c:dLbl>
              <c:idx val="0"/>
              <c:numFmt formatCode="0.0%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B3-4E31-AD8E-D2CD7A743AB9}"/>
                </c:ext>
              </c:extLst>
            </c:dLbl>
            <c:dLbl>
              <c:idx val="1"/>
              <c:layout>
                <c:manualLayout>
                  <c:x val="7.1856287425149698E-2"/>
                  <c:y val="3.001071811361200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9C0313F-7440-4FE7-B7EA-86CEA510F183}" type="CATEGORYNAM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r>
                      <a:rPr lang="en-US" baseline="0"/>
                      <a:t>
48,5%</a:t>
                    </a:r>
                  </a:p>
                </c:rich>
              </c:tx>
              <c:numFmt formatCode="0.0%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9B3-4E31-AD8E-D2CD7A743AB9}"/>
                </c:ext>
              </c:extLst>
            </c:dLbl>
            <c:dLbl>
              <c:idx val="2"/>
              <c:layout>
                <c:manualLayout>
                  <c:x val="-0.15435795076513642"/>
                  <c:y val="-3.8585209003215437E-2"/>
                </c:manualLayout>
              </c:layout>
              <c:numFmt formatCode="0.0%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B3-4E31-AD8E-D2CD7A743AB9}"/>
                </c:ext>
              </c:extLst>
            </c:dLbl>
            <c:dLbl>
              <c:idx val="3"/>
              <c:layout>
                <c:manualLayout>
                  <c:x val="-0.17298735861610112"/>
                  <c:y val="-0.19721329046087888"/>
                </c:manualLayout>
              </c:layout>
              <c:numFmt formatCode="0.0%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B3-4E31-AD8E-D2CD7A743AB9}"/>
                </c:ext>
              </c:extLst>
            </c:dLbl>
            <c:dLbl>
              <c:idx val="4"/>
              <c:layout>
                <c:manualLayout>
                  <c:x val="-5.588822355289421E-2"/>
                  <c:y val="-0.17577706323687031"/>
                </c:manualLayout>
              </c:layout>
              <c:numFmt formatCode="0.0%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B3-4E31-AD8E-D2CD7A743AB9}"/>
                </c:ext>
              </c:extLst>
            </c:dLbl>
            <c:dLbl>
              <c:idx val="5"/>
              <c:layout>
                <c:manualLayout>
                  <c:x val="7.1856287425149656E-2"/>
                  <c:y val="-0.18863879957127547"/>
                </c:manualLayout>
              </c:layout>
              <c:numFmt formatCode="0.0%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B3-4E31-AD8E-D2CD7A743AB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'Tableaux 1&amp;6 grah 4_5&amp;6'!$B$18:$B$23</c:f>
              <c:strCache>
                <c:ptCount val="6"/>
                <c:pt idx="0">
                  <c:v>Actifs</c:v>
                </c:pt>
                <c:pt idx="1">
                  <c:v>Retraités</c:v>
                </c:pt>
                <c:pt idx="2">
                  <c:v>Invalides</c:v>
                </c:pt>
                <c:pt idx="3">
                  <c:v>Collaborateurs d'exploitation</c:v>
                </c:pt>
                <c:pt idx="4">
                  <c:v>Enfants</c:v>
                </c:pt>
                <c:pt idx="5">
                  <c:v>Autres personnes couvertes</c:v>
                </c:pt>
              </c:strCache>
            </c:strRef>
          </c:cat>
          <c:val>
            <c:numRef>
              <c:f>'Tableaux 1&amp;6 grah 4_5&amp;6'!$F$18:$F$23</c:f>
              <c:numCache>
                <c:formatCode>0.0%</c:formatCode>
                <c:ptCount val="6"/>
                <c:pt idx="0">
                  <c:v>0.36041956253075863</c:v>
                </c:pt>
                <c:pt idx="1">
                  <c:v>0.48386151353210288</c:v>
                </c:pt>
                <c:pt idx="2">
                  <c:v>5.231402305510168E-3</c:v>
                </c:pt>
                <c:pt idx="3">
                  <c:v>1.3904382908832481E-2</c:v>
                </c:pt>
                <c:pt idx="4">
                  <c:v>8.4285209683854223E-2</c:v>
                </c:pt>
                <c:pt idx="5">
                  <c:v>5.2297929038941593E-2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B3-4E31-AD8E-D2CD7A743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1713279222433"/>
          <c:y val="0.11715675956609088"/>
          <c:w val="0.84977404962603087"/>
          <c:h val="0.77901672038990388"/>
        </c:manualLayout>
      </c:layout>
      <c:lineChart>
        <c:grouping val="standard"/>
        <c:varyColors val="0"/>
        <c:ser>
          <c:idx val="0"/>
          <c:order val="0"/>
          <c:tx>
            <c:strRef>
              <c:f>'Tableaux 1&amp;6 grah 4_5&amp;6'!$B$42</c:f>
              <c:strCache>
                <c:ptCount val="1"/>
                <c:pt idx="0">
                  <c:v>Actifs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5597077144586611E-2"/>
                  <c:y val="3.9858276105496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DD-476A-8519-8E60ABF590E1}"/>
                </c:ext>
              </c:extLst>
            </c:dLbl>
            <c:dLbl>
              <c:idx val="1"/>
              <c:layout>
                <c:manualLayout>
                  <c:x val="0"/>
                  <c:y val="3.454383929143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DD-476A-8519-8E60ABF590E1}"/>
                </c:ext>
              </c:extLst>
            </c:dLbl>
            <c:dLbl>
              <c:idx val="2"/>
              <c:layout>
                <c:manualLayout>
                  <c:x val="9.7481732153665845E-3"/>
                  <c:y val="4.5172712919563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DD-476A-8519-8E60ABF590E1}"/>
                </c:ext>
              </c:extLst>
            </c:dLbl>
            <c:dLbl>
              <c:idx val="3"/>
              <c:layout>
                <c:manualLayout>
                  <c:x val="1.1697807858439945E-2"/>
                  <c:y val="4.251549451253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DD-476A-8519-8E60ABF590E1}"/>
                </c:ext>
              </c:extLst>
            </c:dLbl>
            <c:dLbl>
              <c:idx val="4"/>
              <c:layout>
                <c:manualLayout>
                  <c:x val="1.3647442501513269E-2"/>
                  <c:y val="4.5172712919563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5DD-476A-8519-8E60ABF590E1}"/>
                </c:ext>
              </c:extLst>
            </c:dLbl>
            <c:dLbl>
              <c:idx val="5"/>
              <c:layout>
                <c:manualLayout>
                  <c:x val="-7.1485777769550308E-17"/>
                  <c:y val="2.125774725626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5DD-476A-8519-8E60ABF590E1}"/>
                </c:ext>
              </c:extLst>
            </c:dLbl>
            <c:dLbl>
              <c:idx val="6"/>
              <c:layout>
                <c:manualLayout>
                  <c:x val="7.1485777769550308E-17"/>
                  <c:y val="2.9229402477364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5DD-476A-8519-8E60ABF590E1}"/>
                </c:ext>
              </c:extLst>
            </c:dLbl>
            <c:dLbl>
              <c:idx val="7"/>
              <c:layout>
                <c:manualLayout>
                  <c:x val="-1.4297155553910062E-16"/>
                  <c:y val="2.657218407033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5DD-476A-8519-8E60ABF590E1}"/>
                </c:ext>
              </c:extLst>
            </c:dLbl>
            <c:dLbl>
              <c:idx val="8"/>
              <c:layout>
                <c:manualLayout>
                  <c:x val="-1.4297155553910062E-16"/>
                  <c:y val="4.5172712919563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5DD-476A-8519-8E60ABF590E1}"/>
                </c:ext>
              </c:extLst>
            </c:dLbl>
            <c:dLbl>
              <c:idx val="9"/>
              <c:layout>
                <c:manualLayout>
                  <c:x val="-1.4297155553910062E-16"/>
                  <c:y val="2.391496566329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5DD-476A-8519-8E60ABF590E1}"/>
                </c:ext>
              </c:extLst>
            </c:dLbl>
            <c:dLbl>
              <c:idx val="10"/>
              <c:layout>
                <c:manualLayout>
                  <c:x val="-3.5093423575319839E-2"/>
                  <c:y val="4.7829931326596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5DD-476A-8519-8E60ABF590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rnd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  <a:headEnd type="oval"/>
                    </a:ln>
                    <a:effectLst/>
                  </c:spPr>
                </c15:leaderLines>
              </c:ext>
            </c:extLst>
          </c:dLbls>
          <c:cat>
            <c:strRef>
              <c:f>'Tableaux 1&amp;6 grah 4_5&amp;6'!$C$41:$M$41</c:f>
              <c:strCache>
                <c:ptCount val="11"/>
                <c:pt idx="0">
                  <c:v> 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'Tableaux 1&amp;6 grah 4_5&amp;6'!$C$42:$M$42</c:f>
              <c:numCache>
                <c:formatCode>#,##0</c:formatCode>
                <c:ptCount val="11"/>
                <c:pt idx="0">
                  <c:v>476822</c:v>
                </c:pt>
                <c:pt idx="1">
                  <c:v>471744</c:v>
                </c:pt>
                <c:pt idx="2">
                  <c:v>459434</c:v>
                </c:pt>
                <c:pt idx="3">
                  <c:v>451445</c:v>
                </c:pt>
                <c:pt idx="4">
                  <c:v>446162</c:v>
                </c:pt>
                <c:pt idx="5">
                  <c:v>443065</c:v>
                </c:pt>
                <c:pt idx="6">
                  <c:v>449223</c:v>
                </c:pt>
                <c:pt idx="7">
                  <c:v>442071</c:v>
                </c:pt>
                <c:pt idx="8">
                  <c:v>435423</c:v>
                </c:pt>
                <c:pt idx="9">
                  <c:v>430680</c:v>
                </c:pt>
                <c:pt idx="10">
                  <c:v>425498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DD-476A-8519-8E60ABF590E1}"/>
            </c:ext>
          </c:extLst>
        </c:ser>
        <c:ser>
          <c:idx val="1"/>
          <c:order val="1"/>
          <c:tx>
            <c:strRef>
              <c:f>'Tableaux 1&amp;6 grah 4_5&amp;6'!$B$43</c:f>
              <c:strCache>
                <c:ptCount val="1"/>
                <c:pt idx="0">
                  <c:v>Retraités</c:v>
                </c:pt>
              </c:strCache>
            </c:strRef>
          </c:tx>
          <c:spPr>
            <a:ln w="28575" cap="rnd">
              <a:solidFill>
                <a:srgbClr val="CC3300"/>
              </a:solidFill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CC3300"/>
                </a:solidFill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DD-476A-8519-8E60ABF590E1}"/>
              </c:ext>
            </c:extLst>
          </c:dPt>
          <c:dLbls>
            <c:dLbl>
              <c:idx val="0"/>
              <c:layout>
                <c:manualLayout>
                  <c:x val="-1.9496346430733259E-2"/>
                  <c:y val="-5.5801586547695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DD-476A-8519-8E60ABF590E1}"/>
                </c:ext>
              </c:extLst>
            </c:dLbl>
            <c:dLbl>
              <c:idx val="1"/>
              <c:layout>
                <c:manualLayout>
                  <c:x val="-1.1697807858439945E-2"/>
                  <c:y val="-3.7201057698463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DD-476A-8519-8E60ABF590E1}"/>
                </c:ext>
              </c:extLst>
            </c:dLbl>
            <c:dLbl>
              <c:idx val="2"/>
              <c:layout>
                <c:manualLayout>
                  <c:x val="-1.3636364333590568E-2"/>
                  <c:y val="-3.7201057698463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DD-476A-8519-8E60ABF590E1}"/>
                </c:ext>
              </c:extLst>
            </c:dLbl>
            <c:dLbl>
              <c:idx val="3"/>
              <c:layout>
                <c:manualLayout>
                  <c:x val="0"/>
                  <c:y val="-2.9229402477364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DD-476A-8519-8E60ABF590E1}"/>
                </c:ext>
              </c:extLst>
            </c:dLbl>
            <c:dLbl>
              <c:idx val="4"/>
              <c:layout>
                <c:manualLayout>
                  <c:x val="0"/>
                  <c:y val="-2.125774725626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DD-476A-8519-8E60ABF590E1}"/>
                </c:ext>
              </c:extLst>
            </c:dLbl>
            <c:dLbl>
              <c:idx val="5"/>
              <c:layout>
                <c:manualLayout>
                  <c:x val="1.9496346430732526E-3"/>
                  <c:y val="-1.5943310442198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DD-476A-8519-8E60ABF590E1}"/>
                </c:ext>
              </c:extLst>
            </c:dLbl>
            <c:dLbl>
              <c:idx val="6"/>
              <c:layout>
                <c:manualLayout>
                  <c:x val="3.8992692861467199E-3"/>
                  <c:y val="-1.860052884923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DD-476A-8519-8E60ABF590E1}"/>
                </c:ext>
              </c:extLst>
            </c:dLbl>
            <c:dLbl>
              <c:idx val="7"/>
              <c:layout>
                <c:manualLayout>
                  <c:x val="1.5597077144586451E-2"/>
                  <c:y val="-2.6572184070331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DD-476A-8519-8E60ABF590E1}"/>
                </c:ext>
              </c:extLst>
            </c:dLbl>
            <c:dLbl>
              <c:idx val="8"/>
              <c:layout>
                <c:manualLayout>
                  <c:x val="1.9496346430733242E-2"/>
                  <c:y val="-2.125774725626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DD-476A-8519-8E60ABF590E1}"/>
                </c:ext>
              </c:extLst>
            </c:dLbl>
            <c:dLbl>
              <c:idx val="9"/>
              <c:layout>
                <c:manualLayout>
                  <c:x val="1.9496346430733242E-2"/>
                  <c:y val="-3.4543839291430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DD-476A-8519-8E60ABF590E1}"/>
                </c:ext>
              </c:extLst>
            </c:dLbl>
            <c:dLbl>
              <c:idx val="10"/>
              <c:layout>
                <c:manualLayout>
                  <c:x val="-1.5597077144586738E-2"/>
                  <c:y val="-1.328609203516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5DD-476A-8519-8E60ABF590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C33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sq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  <a:headEnd type="diamond"/>
                    </a:ln>
                    <a:effectLst/>
                  </c:spPr>
                </c15:leaderLines>
              </c:ext>
            </c:extLst>
          </c:dLbls>
          <c:cat>
            <c:strRef>
              <c:f>'Tableaux 1&amp;6 grah 4_5&amp;6'!$C$41:$M$41</c:f>
              <c:strCache>
                <c:ptCount val="11"/>
                <c:pt idx="0">
                  <c:v> 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'Tableaux 1&amp;6 grah 4_5&amp;6'!$C$43:$M$43</c:f>
              <c:numCache>
                <c:formatCode>#,##0</c:formatCode>
                <c:ptCount val="11"/>
                <c:pt idx="0">
                  <c:v>797417</c:v>
                </c:pt>
                <c:pt idx="1">
                  <c:v>768422</c:v>
                </c:pt>
                <c:pt idx="2">
                  <c:v>747410</c:v>
                </c:pt>
                <c:pt idx="3">
                  <c:v>733820</c:v>
                </c:pt>
                <c:pt idx="4">
                  <c:v>703230</c:v>
                </c:pt>
                <c:pt idx="5">
                  <c:v>676346</c:v>
                </c:pt>
                <c:pt idx="6">
                  <c:v>644042</c:v>
                </c:pt>
                <c:pt idx="7">
                  <c:v>624421</c:v>
                </c:pt>
                <c:pt idx="8">
                  <c:v>614318</c:v>
                </c:pt>
                <c:pt idx="9">
                  <c:v>592195</c:v>
                </c:pt>
                <c:pt idx="10">
                  <c:v>571229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5DD-476A-8519-8E60ABF59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048768"/>
        <c:axId val="775041880"/>
      </c:lineChart>
      <c:lineChart>
        <c:grouping val="standard"/>
        <c:varyColors val="0"/>
        <c:ser>
          <c:idx val="2"/>
          <c:order val="2"/>
          <c:tx>
            <c:strRef>
              <c:f>'Tableaux 1&amp;6 grah 4_5&amp;6'!$B$44</c:f>
              <c:strCache>
                <c:ptCount val="1"/>
                <c:pt idx="0">
                  <c:v>Ratio Retraités / Actifs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496346430733242E-3"/>
                  <c:y val="-3.720105769846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5DD-476A-8519-8E60ABF590E1}"/>
                </c:ext>
              </c:extLst>
            </c:dLbl>
            <c:dLbl>
              <c:idx val="1"/>
              <c:layout>
                <c:manualLayout>
                  <c:x val="-1.9496346430733242E-3"/>
                  <c:y val="-3.1886620884397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5DD-476A-8519-8E60ABF590E1}"/>
                </c:ext>
              </c:extLst>
            </c:dLbl>
            <c:dLbl>
              <c:idx val="2"/>
              <c:layout>
                <c:manualLayout>
                  <c:x val="-5.8489039292199726E-3"/>
                  <c:y val="-3.4543839291430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5DD-476A-8519-8E60ABF590E1}"/>
                </c:ext>
              </c:extLst>
            </c:dLbl>
            <c:dLbl>
              <c:idx val="3"/>
              <c:layout>
                <c:manualLayout>
                  <c:x val="-1.3647442501513269E-2"/>
                  <c:y val="-3.4543839291430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5DD-476A-8519-8E60ABF590E1}"/>
                </c:ext>
              </c:extLst>
            </c:dLbl>
            <c:dLbl>
              <c:idx val="4"/>
              <c:layout>
                <c:manualLayout>
                  <c:x val="-1.5597077144586594E-2"/>
                  <c:y val="-2.9229402477364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5DD-476A-8519-8E60ABF590E1}"/>
                </c:ext>
              </c:extLst>
            </c:dLbl>
            <c:dLbl>
              <c:idx val="5"/>
              <c:layout>
                <c:manualLayout>
                  <c:x val="-1.9496346430733315E-2"/>
                  <c:y val="-3.454383929143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5DD-476A-8519-8E60ABF590E1}"/>
                </c:ext>
              </c:extLst>
            </c:dLbl>
            <c:dLbl>
              <c:idx val="6"/>
              <c:layout>
                <c:manualLayout>
                  <c:x val="-3.1194154289173118E-2"/>
                  <c:y val="-4.251549451253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5DD-476A-8519-8E60ABF590E1}"/>
                </c:ext>
              </c:extLst>
            </c:dLbl>
            <c:dLbl>
              <c:idx val="7"/>
              <c:layout>
                <c:manualLayout>
                  <c:x val="-3.7043058218393161E-2"/>
                  <c:y val="-3.1886620884397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5DD-476A-8519-8E60ABF590E1}"/>
                </c:ext>
              </c:extLst>
            </c:dLbl>
            <c:dLbl>
              <c:idx val="8"/>
              <c:layout>
                <c:manualLayout>
                  <c:x val="-1.9496346430733242E-2"/>
                  <c:y val="-2.657218407033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5DD-476A-8519-8E60ABF590E1}"/>
                </c:ext>
              </c:extLst>
            </c:dLbl>
            <c:dLbl>
              <c:idx val="9"/>
              <c:layout>
                <c:manualLayout>
                  <c:x val="-1.5597077144586738E-2"/>
                  <c:y val="-2.6572184070331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5DD-476A-8519-8E60ABF590E1}"/>
                </c:ext>
              </c:extLst>
            </c:dLbl>
            <c:dLbl>
              <c:idx val="10"/>
              <c:layout>
                <c:manualLayout>
                  <c:x val="-3.5093423575319839E-2"/>
                  <c:y val="-2.657218407033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5DD-476A-8519-8E60ABF590E1}"/>
                </c:ext>
              </c:extLst>
            </c:dLbl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'Tableaux 1&amp;6 grah 4_5&amp;6'!$C$41:$M$41</c:f>
              <c:strCache>
                <c:ptCount val="11"/>
                <c:pt idx="0">
                  <c:v> 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'Tableaux 1&amp;6 grah 4_5&amp;6'!$C$44:$M$44</c:f>
              <c:numCache>
                <c:formatCode>0.0</c:formatCode>
                <c:ptCount val="11"/>
                <c:pt idx="0">
                  <c:v>1.6723578190603621</c:v>
                </c:pt>
                <c:pt idx="1">
                  <c:v>1.6288961809795144</c:v>
                </c:pt>
                <c:pt idx="2">
                  <c:v>1.6268060265457063</c:v>
                </c:pt>
                <c:pt idx="3">
                  <c:v>1.6254914773671212</c:v>
                </c:pt>
                <c:pt idx="4">
                  <c:v>1.5761763664319239</c:v>
                </c:pt>
                <c:pt idx="5">
                  <c:v>1.5265164253551962</c:v>
                </c:pt>
                <c:pt idx="6">
                  <c:v>1.4336799317933409</c:v>
                </c:pt>
                <c:pt idx="7">
                  <c:v>1.4124903013316865</c:v>
                </c:pt>
                <c:pt idx="8">
                  <c:v>1.4108533540947539</c:v>
                </c:pt>
                <c:pt idx="9">
                  <c:v>1.3750232190953839</c:v>
                </c:pt>
                <c:pt idx="10">
                  <c:v>1.3424951468632049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DD-476A-8519-8E60ABF59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87328"/>
        <c:axId val="770983064"/>
      </c:lineChart>
      <c:catAx>
        <c:axId val="77504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5041880"/>
        <c:crosses val="autoZero"/>
        <c:auto val="1"/>
        <c:lblAlgn val="ctr"/>
        <c:lblOffset val="100"/>
        <c:noMultiLvlLbl val="0"/>
      </c:catAx>
      <c:valAx>
        <c:axId val="775041880"/>
        <c:scaling>
          <c:orientation val="minMax"/>
          <c:max val="1000000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5048768"/>
        <c:crosses val="autoZero"/>
        <c:crossBetween val="between"/>
        <c:majorUnit val="200000"/>
      </c:valAx>
      <c:valAx>
        <c:axId val="770983064"/>
        <c:scaling>
          <c:orientation val="minMax"/>
          <c:max val="2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solidFill>
            <a:srgbClr val="002060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0987328"/>
        <c:crosses val="max"/>
        <c:crossBetween val="between"/>
      </c:valAx>
      <c:catAx>
        <c:axId val="770987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0983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9042595832603"/>
          <c:y val="0.94718747031552275"/>
          <c:w val="0.53335966810867852"/>
          <c:h val="4.48408744633778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32892647678299"/>
          <c:y val="0.17614274999105328"/>
          <c:w val="0.52632954214056571"/>
          <c:h val="0.74143800224799683"/>
        </c:manualLayout>
      </c:layout>
      <c:doughnutChart>
        <c:varyColors val="1"/>
        <c:ser>
          <c:idx val="0"/>
          <c:order val="0"/>
          <c:tx>
            <c:strRef>
              <c:f>'[6]T1 Janvier 2022 à Janvier 2023'!$B$2:$B$4</c:f>
              <c:strCache>
                <c:ptCount val="1"/>
                <c:pt idx="0">
                  <c:v>Tranches âge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33-49F5-9D0E-1F098FDD883B}"/>
              </c:ext>
            </c:extLst>
          </c:dPt>
          <c:dPt>
            <c:idx val="1"/>
            <c:bubble3D val="0"/>
            <c:spPr>
              <a:solidFill>
                <a:schemeClr val="accent6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33-49F5-9D0E-1F098FDD883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33-49F5-9D0E-1F098FDD883B}"/>
              </c:ext>
            </c:extLst>
          </c:dPt>
          <c:dPt>
            <c:idx val="3"/>
            <c:bubble3D val="0"/>
            <c:spPr>
              <a:solidFill>
                <a:schemeClr val="accent6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D33-49F5-9D0E-1F098FDD883B}"/>
              </c:ext>
            </c:extLst>
          </c:dPt>
          <c:dPt>
            <c:idx val="4"/>
            <c:bubble3D val="0"/>
            <c:spPr>
              <a:solidFill>
                <a:schemeClr val="accent6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D33-49F5-9D0E-1F098FDD883B}"/>
              </c:ext>
            </c:extLst>
          </c:dPt>
          <c:dLbls>
            <c:dLbl>
              <c:idx val="0"/>
              <c:layout>
                <c:manualLayout>
                  <c:x val="1.3168724279835391E-2"/>
                  <c:y val="-0.17623185188052462"/>
                </c:manualLayout>
              </c:layout>
              <c:numFmt formatCode="0.0%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33-49F5-9D0E-1F098FDD883B}"/>
                </c:ext>
              </c:extLst>
            </c:dLbl>
            <c:dLbl>
              <c:idx val="1"/>
              <c:layout>
                <c:manualLayout>
                  <c:x val="0.2139917695473251"/>
                  <c:y val="-0.15862327355959857"/>
                </c:manualLayout>
              </c:layout>
              <c:numFmt formatCode="0.0%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33-49F5-9D0E-1F098FDD883B}"/>
                </c:ext>
              </c:extLst>
            </c:dLbl>
            <c:dLbl>
              <c:idx val="2"/>
              <c:layout>
                <c:manualLayout>
                  <c:x val="4.6090534979423871E-2"/>
                  <c:y val="-3.7101442501163075E-2"/>
                </c:manualLayout>
              </c:layout>
              <c:numFmt formatCode="0.0%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33-49F5-9D0E-1F098FDD883B}"/>
                </c:ext>
              </c:extLst>
            </c:dLbl>
            <c:dLbl>
              <c:idx val="3"/>
              <c:layout>
                <c:manualLayout>
                  <c:x val="5.5967078189300412E-2"/>
                  <c:y val="4.6376803126453843E-3"/>
                </c:manualLayout>
              </c:layout>
              <c:numFmt formatCode="0.0%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33-49F5-9D0E-1F098FDD883B}"/>
                </c:ext>
              </c:extLst>
            </c:dLbl>
            <c:dLbl>
              <c:idx val="4"/>
              <c:layout>
                <c:manualLayout>
                  <c:x val="-3.9506172839506172E-2"/>
                  <c:y val="-3.5750307291971422E-4"/>
                </c:manualLayout>
              </c:layout>
              <c:numFmt formatCode="0.0%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33-49F5-9D0E-1F098FDD883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'Graphique 3 et tableau 2'!$A$4:$A$8</c:f>
              <c:strCache>
                <c:ptCount val="5"/>
                <c:pt idx="0">
                  <c:v>Moins de 20 ans</c:v>
                </c:pt>
                <c:pt idx="1">
                  <c:v>De 20 à 39 ans</c:v>
                </c:pt>
                <c:pt idx="2">
                  <c:v>De 40 à 59 ans</c:v>
                </c:pt>
                <c:pt idx="3">
                  <c:v>De 60 à 79 ans</c:v>
                </c:pt>
                <c:pt idx="4">
                  <c:v>80 ans et plus</c:v>
                </c:pt>
              </c:strCache>
            </c:strRef>
          </c:cat>
          <c:val>
            <c:numRef>
              <c:f>'Graphique 3 et tableau 2'!$D$4:$D$8</c:f>
              <c:numCache>
                <c:formatCode>0.0%</c:formatCode>
                <c:ptCount val="5"/>
                <c:pt idx="0">
                  <c:v>9.7409456335663572E-2</c:v>
                </c:pt>
                <c:pt idx="1">
                  <c:v>9.2929390468784803E-2</c:v>
                </c:pt>
                <c:pt idx="2">
                  <c:v>0.19988683365479012</c:v>
                </c:pt>
                <c:pt idx="3">
                  <c:v>0.32083505920480315</c:v>
                </c:pt>
                <c:pt idx="4">
                  <c:v>0.28893926033595835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D33-49F5-9D0E-1F098FDD8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37681889356122"/>
          <c:y val="6.3920462664230016E-2"/>
          <c:w val="0.82927214010070305"/>
          <c:h val="0.73218299002023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1'!$B$1</c:f>
              <c:strCache>
                <c:ptCount val="1"/>
                <c:pt idx="0">
                  <c:v>Ouvrants droit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0" scaled="1"/>
              <a:tileRect/>
            </a:gradFill>
            <a:ln>
              <a:noFill/>
            </a:ln>
            <a:effectLst>
              <a:glow>
                <a:schemeClr val="accent1">
                  <a:alpha val="40000"/>
                </a:schemeClr>
              </a:glow>
            </a:effectLst>
          </c:spPr>
          <c:invertIfNegative val="0"/>
          <c:cat>
            <c:numRef>
              <c:f>'Graphique 1'!$A$3:$A$13</c:f>
              <c:numCache>
                <c:formatCode>mmm\-yy</c:formatCode>
                <c:ptCount val="11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  <c:pt idx="10">
                  <c:v>44562</c:v>
                </c:pt>
              </c:numCache>
            </c:numRef>
          </c:cat>
          <c:val>
            <c:numRef>
              <c:f>'Graphique 1'!$B$3:$B$13</c:f>
              <c:numCache>
                <c:formatCode>#,##0</c:formatCode>
                <c:ptCount val="11"/>
                <c:pt idx="0">
                  <c:v>1281546</c:v>
                </c:pt>
                <c:pt idx="1">
                  <c:v>1247695</c:v>
                </c:pt>
                <c:pt idx="2">
                  <c:v>1214096</c:v>
                </c:pt>
                <c:pt idx="3">
                  <c:v>1192096</c:v>
                </c:pt>
                <c:pt idx="4">
                  <c:v>1156226</c:v>
                </c:pt>
                <c:pt idx="5">
                  <c:v>1126293</c:v>
                </c:pt>
                <c:pt idx="6">
                  <c:v>1100063</c:v>
                </c:pt>
                <c:pt idx="7">
                  <c:v>1073235</c:v>
                </c:pt>
                <c:pt idx="8">
                  <c:v>1056297</c:v>
                </c:pt>
                <c:pt idx="9">
                  <c:v>1029172</c:v>
                </c:pt>
                <c:pt idx="10">
                  <c:v>1002903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4-4330-BA56-899CBAC112CE}"/>
            </c:ext>
          </c:extLst>
        </c:ser>
        <c:ser>
          <c:idx val="1"/>
          <c:order val="1"/>
          <c:tx>
            <c:strRef>
              <c:f>'Graphique 1'!$C$1</c:f>
              <c:strCache>
                <c:ptCount val="1"/>
                <c:pt idx="0">
                  <c:v>Ayants droit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60000"/>
                    <a:lumOff val="40000"/>
                    <a:shade val="30000"/>
                    <a:satMod val="115000"/>
                  </a:schemeClr>
                </a:gs>
                <a:gs pos="50000">
                  <a:schemeClr val="accent6">
                    <a:lumMod val="60000"/>
                    <a:lumOff val="40000"/>
                    <a:shade val="67500"/>
                    <a:satMod val="115000"/>
                  </a:schemeClr>
                </a:gs>
                <a:gs pos="100000">
                  <a:schemeClr val="accent6">
                    <a:lumMod val="60000"/>
                    <a:lumOff val="40000"/>
                    <a:shade val="100000"/>
                    <a:satMod val="11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'Graphique 1'!$A$3:$A$13</c:f>
              <c:numCache>
                <c:formatCode>mmm\-yy</c:formatCode>
                <c:ptCount val="11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  <c:pt idx="5">
                  <c:v>42736</c:v>
                </c:pt>
                <c:pt idx="6">
                  <c:v>43101</c:v>
                </c:pt>
                <c:pt idx="7">
                  <c:v>43466</c:v>
                </c:pt>
                <c:pt idx="8">
                  <c:v>43831</c:v>
                </c:pt>
                <c:pt idx="9">
                  <c:v>44197</c:v>
                </c:pt>
                <c:pt idx="10">
                  <c:v>44562</c:v>
                </c:pt>
              </c:numCache>
            </c:numRef>
          </c:cat>
          <c:val>
            <c:numRef>
              <c:f>'Graphique 1'!$C$2:$C$13</c:f>
              <c:numCache>
                <c:formatCode>#,##0</c:formatCode>
                <c:ptCount val="12"/>
                <c:pt idx="0">
                  <c:v>372445</c:v>
                </c:pt>
                <c:pt idx="1">
                  <c:v>352055</c:v>
                </c:pt>
                <c:pt idx="2">
                  <c:v>332856</c:v>
                </c:pt>
                <c:pt idx="3">
                  <c:v>315017</c:v>
                </c:pt>
                <c:pt idx="4">
                  <c:v>290817</c:v>
                </c:pt>
                <c:pt idx="5">
                  <c:v>273413</c:v>
                </c:pt>
                <c:pt idx="6">
                  <c:v>256853</c:v>
                </c:pt>
                <c:pt idx="7">
                  <c:v>238295</c:v>
                </c:pt>
                <c:pt idx="8">
                  <c:v>225840</c:v>
                </c:pt>
                <c:pt idx="9">
                  <c:v>203104</c:v>
                </c:pt>
                <c:pt idx="10">
                  <c:v>189739</c:v>
                </c:pt>
                <c:pt idx="11">
                  <c:v>177660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4-4330-BA56-899CBAC11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95666720"/>
        <c:axId val="595665080"/>
      </c:barChart>
      <c:lineChart>
        <c:grouping val="standard"/>
        <c:varyColors val="0"/>
        <c:ser>
          <c:idx val="3"/>
          <c:order val="2"/>
          <c:tx>
            <c:strRef>
              <c:f>'Graphique 1'!$E$1</c:f>
              <c:strCache>
                <c:ptCount val="1"/>
                <c:pt idx="0">
                  <c:v>Evolution</c:v>
                </c:pt>
              </c:strCache>
            </c:strRef>
          </c:tx>
          <c:spPr>
            <a:ln w="31750" cap="rnd">
              <a:solidFill>
                <a:schemeClr val="accent2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2333895608206492E-3"/>
                  <c:y val="-4.2024832855778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64-4330-BA56-899CBAC112CE}"/>
                </c:ext>
              </c:extLst>
            </c:dLbl>
            <c:dLbl>
              <c:idx val="2"/>
              <c:layout>
                <c:manualLayout>
                  <c:x val="-2.2333895608206492E-3"/>
                  <c:y val="4.2024832855778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64-4330-BA56-899CBAC112CE}"/>
                </c:ext>
              </c:extLst>
            </c:dLbl>
            <c:dLbl>
              <c:idx val="3"/>
              <c:layout>
                <c:manualLayout>
                  <c:x val="2.2333895608206084E-3"/>
                  <c:y val="3.0563514804202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64-4330-BA56-899CBAC112CE}"/>
                </c:ext>
              </c:extLst>
            </c:dLbl>
            <c:dLbl>
              <c:idx val="4"/>
              <c:layout>
                <c:manualLayout>
                  <c:x val="1.1166947804103246E-2"/>
                  <c:y val="-2.2922636103151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64-4330-BA56-899CBAC112CE}"/>
                </c:ext>
              </c:extLst>
            </c:dLbl>
            <c:dLbl>
              <c:idx val="5"/>
              <c:layout>
                <c:manualLayout>
                  <c:x val="-8.1890004563103153E-17"/>
                  <c:y val="1.9102196752626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64-4330-BA56-899CBAC112CE}"/>
                </c:ext>
              </c:extLst>
            </c:dLbl>
            <c:dLbl>
              <c:idx val="6"/>
              <c:layout>
                <c:manualLayout>
                  <c:x val="0"/>
                  <c:y val="4.5845272206303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64-4330-BA56-899CBAC112CE}"/>
                </c:ext>
              </c:extLst>
            </c:dLbl>
            <c:dLbl>
              <c:idx val="7"/>
              <c:layout>
                <c:manualLayout>
                  <c:x val="0"/>
                  <c:y val="3.8204393505253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64-4330-BA56-899CBAC112CE}"/>
                </c:ext>
              </c:extLst>
            </c:dLbl>
            <c:dLbl>
              <c:idx val="8"/>
              <c:layout>
                <c:manualLayout>
                  <c:x val="-1.1166947804103164E-2"/>
                  <c:y val="-3.8204393505253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64-4330-BA56-899CBAC112CE}"/>
                </c:ext>
              </c:extLst>
            </c:dLbl>
            <c:dLbl>
              <c:idx val="9"/>
              <c:layout>
                <c:manualLayout>
                  <c:x val="-3.7915392872568066E-2"/>
                  <c:y val="6.1127029608404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64-4330-BA56-899CBAC112CE}"/>
                </c:ext>
              </c:extLst>
            </c:dLbl>
            <c:dLbl>
              <c:idx val="10"/>
              <c:layout>
                <c:manualLayout>
                  <c:x val="-3.345599976364759E-2"/>
                  <c:y val="4.2024832855778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364-4330-BA56-899CBAC112CE}"/>
                </c:ext>
              </c:extLst>
            </c:dLbl>
            <c:dLbl>
              <c:idx val="11"/>
              <c:layout>
                <c:manualLayout>
                  <c:x val="-2.6782033840599996E-2"/>
                  <c:y val="4.2024832855778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64-4330-BA56-899CBAC112CE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'Graphique 1'!$D$2:$D$13</c:f>
              <c:numCache>
                <c:formatCode>#,##0</c:formatCode>
                <c:ptCount val="12"/>
                <c:pt idx="0">
                  <c:v>1686329</c:v>
                </c:pt>
                <c:pt idx="1">
                  <c:v>1633601</c:v>
                </c:pt>
                <c:pt idx="2">
                  <c:v>1580551</c:v>
                </c:pt>
                <c:pt idx="3">
                  <c:v>1529113</c:v>
                </c:pt>
                <c:pt idx="4">
                  <c:v>1482913</c:v>
                </c:pt>
                <c:pt idx="5">
                  <c:v>1429639</c:v>
                </c:pt>
                <c:pt idx="6">
                  <c:v>1383146</c:v>
                </c:pt>
                <c:pt idx="7">
                  <c:v>1338358</c:v>
                </c:pt>
                <c:pt idx="8">
                  <c:v>1299075</c:v>
                </c:pt>
                <c:pt idx="9">
                  <c:v>1259401</c:v>
                </c:pt>
                <c:pt idx="10">
                  <c:v>1218911</c:v>
                </c:pt>
                <c:pt idx="11">
                  <c:v>1180563</c:v>
                </c:pt>
              </c:numCache>
            </c:numRef>
          </c:cat>
          <c:val>
            <c:numRef>
              <c:f>'Graphique 1'!$E$2:$E$13</c:f>
              <c:numCache>
                <c:formatCode>0.0%</c:formatCode>
                <c:ptCount val="12"/>
                <c:pt idx="1">
                  <c:v>-3.1267919842450698E-2</c:v>
                </c:pt>
                <c:pt idx="2">
                  <c:v>-3.2474270032890495E-2</c:v>
                </c:pt>
                <c:pt idx="3">
                  <c:v>-3.2544346876500652E-2</c:v>
                </c:pt>
                <c:pt idx="4">
                  <c:v>-3.0213594417155543E-2</c:v>
                </c:pt>
                <c:pt idx="5">
                  <c:v>-3.5925236342253419E-2</c:v>
                </c:pt>
                <c:pt idx="6">
                  <c:v>-3.2520797208246299E-2</c:v>
                </c:pt>
                <c:pt idx="7">
                  <c:v>-3.2381252593724708E-2</c:v>
                </c:pt>
                <c:pt idx="8">
                  <c:v>-2.9351638350874731E-2</c:v>
                </c:pt>
                <c:pt idx="9">
                  <c:v>-3.0540192059734794E-2</c:v>
                </c:pt>
                <c:pt idx="10">
                  <c:v>-3.2150204740189925E-2</c:v>
                </c:pt>
                <c:pt idx="11">
                  <c:v>-3.146086957948524E-2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64-4330-BA56-899CBAC11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976432"/>
        <c:axId val="594975776"/>
        <c:extLst>
          <c:ext xmlns:c15="http://schemas.microsoft.com/office/drawing/2012/chart" uri="{02D57815-91ED-43cb-92C2-25804820EDAC}">
            <c15:filteredLineSeries>
              <c15:ser>
                <c:idx val="2"/>
                <c:order val="3"/>
                <c:tx>
                  <c:strRef>
                    <c:extLst>
                      <c:ext uri="{02D57815-91ED-43cb-92C2-25804820EDAC}">
                        <c15:formulaRef>
                          <c15:sqref>'Graphique 1'!$D$1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317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'Graphique 1'!$D$2:$D$13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1686329</c:v>
                      </c:pt>
                      <c:pt idx="1">
                        <c:v>1633601</c:v>
                      </c:pt>
                      <c:pt idx="2">
                        <c:v>1580551</c:v>
                      </c:pt>
                      <c:pt idx="3">
                        <c:v>1529113</c:v>
                      </c:pt>
                      <c:pt idx="4">
                        <c:v>1482913</c:v>
                      </c:pt>
                      <c:pt idx="5">
                        <c:v>1429639</c:v>
                      </c:pt>
                      <c:pt idx="6">
                        <c:v>1383146</c:v>
                      </c:pt>
                      <c:pt idx="7">
                        <c:v>1338358</c:v>
                      </c:pt>
                      <c:pt idx="8">
                        <c:v>1299075</c:v>
                      </c:pt>
                      <c:pt idx="9">
                        <c:v>1259401</c:v>
                      </c:pt>
                      <c:pt idx="10">
                        <c:v>1218911</c:v>
                      </c:pt>
                      <c:pt idx="11">
                        <c:v>1180563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2-F364-4330-BA56-899CBAC112CE}"/>
                  </c:ext>
                </c:extLst>
              </c15:ser>
            </c15:filteredLineSeries>
          </c:ext>
        </c:extLst>
      </c:lineChart>
      <c:dateAx>
        <c:axId val="595666720"/>
        <c:scaling>
          <c:orientation val="minMax"/>
          <c:max val="44562"/>
        </c:scaling>
        <c:delete val="0"/>
        <c:axPos val="b"/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665080"/>
        <c:crosses val="autoZero"/>
        <c:auto val="1"/>
        <c:lblOffset val="100"/>
        <c:baseTimeUnit val="years"/>
        <c:minorUnit val="3"/>
        <c:minorTimeUnit val="years"/>
      </c:dateAx>
      <c:valAx>
        <c:axId val="59566508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666720"/>
        <c:crosses val="autoZero"/>
        <c:crossBetween val="between"/>
      </c:valAx>
      <c:valAx>
        <c:axId val="594975776"/>
        <c:scaling>
          <c:orientation val="minMax"/>
          <c:max val="-1.0000000000000002E-2"/>
          <c:min val="-4.0000000000000008E-2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4976432"/>
        <c:crosses val="max"/>
        <c:crossBetween val="between"/>
      </c:valAx>
      <c:catAx>
        <c:axId val="59497643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594975776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7815185782839971"/>
          <c:y val="0.92788875602584064"/>
          <c:w val="0.60796187551262448"/>
          <c:h val="6.4470365273108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1875"/>
          <c:y val="1.6835016835016835E-2"/>
          <c:w val="0.8677083333333333"/>
          <c:h val="0.8164983164983165"/>
        </c:manualLayout>
      </c:layout>
      <c:barChart>
        <c:barDir val="bar"/>
        <c:grouping val="clustered"/>
        <c:varyColors val="0"/>
        <c:ser>
          <c:idx val="0"/>
          <c:order val="0"/>
          <c:tx>
            <c:v>F-1</c:v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  <a:shade val="30000"/>
                    <a:satMod val="115000"/>
                  </a:schemeClr>
                </a:gs>
                <a:gs pos="50000">
                  <a:schemeClr val="accent4">
                    <a:lumMod val="40000"/>
                    <a:lumOff val="60000"/>
                    <a:shade val="67500"/>
                    <a:satMod val="115000"/>
                  </a:schemeClr>
                </a:gs>
                <a:gs pos="100000">
                  <a:schemeClr val="accent4">
                    <a:lumMod val="40000"/>
                    <a:lumOff val="60000"/>
                    <a:shade val="100000"/>
                    <a:satMod val="115000"/>
                  </a:schemeClr>
                </a:gs>
              </a:gsLst>
              <a:lin ang="10800000" scaled="1"/>
              <a:tileRect/>
            </a:gradFill>
            <a:ln w="12700">
              <a:noFill/>
              <a:prstDash val="solid"/>
            </a:ln>
          </c:spPr>
          <c:invertIfNegative val="0"/>
          <c:cat>
            <c:strRef>
              <c:f>'Données Pyramide'!$B$3:$B$13</c:f>
              <c:strCache>
                <c:ptCount val="11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90-99 ans</c:v>
                </c:pt>
                <c:pt idx="10">
                  <c:v>100 ans ou plus</c:v>
                </c:pt>
              </c:strCache>
            </c:strRef>
          </c:cat>
          <c:val>
            <c:numRef>
              <c:f>'Données Pyramide'!$D$3:$D$13</c:f>
              <c:numCache>
                <c:formatCode>_-* #\ ##0\ _€_-;\-* #\ ##0\ _€_-;_-* "-"??\ _€_-;_-@_-</c:formatCode>
                <c:ptCount val="11"/>
                <c:pt idx="0">
                  <c:v>29770</c:v>
                </c:pt>
                <c:pt idx="1">
                  <c:v>53186</c:v>
                </c:pt>
                <c:pt idx="2">
                  <c:v>9607</c:v>
                </c:pt>
                <c:pt idx="3">
                  <c:v>17819</c:v>
                </c:pt>
                <c:pt idx="4">
                  <c:v>44373</c:v>
                </c:pt>
                <c:pt idx="5">
                  <c:v>66137</c:v>
                </c:pt>
                <c:pt idx="6">
                  <c:v>102213</c:v>
                </c:pt>
                <c:pt idx="7">
                  <c:v>175838</c:v>
                </c:pt>
                <c:pt idx="8">
                  <c:v>229519</c:v>
                </c:pt>
                <c:pt idx="9">
                  <c:v>63829</c:v>
                </c:pt>
                <c:pt idx="10">
                  <c:v>3789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E-4A2D-98FA-CF5949A15582}"/>
            </c:ext>
          </c:extLst>
        </c:ser>
        <c:ser>
          <c:idx val="1"/>
          <c:order val="1"/>
          <c:tx>
            <c:v>H-1</c:v>
          </c:tx>
          <c:spPr>
            <a:gradFill flip="none" rotWithShape="1">
              <a:gsLst>
                <a:gs pos="0">
                  <a:schemeClr val="accent5">
                    <a:lumMod val="60000"/>
                    <a:lumOff val="40000"/>
                    <a:shade val="30000"/>
                    <a:satMod val="115000"/>
                  </a:schemeClr>
                </a:gs>
                <a:gs pos="50000">
                  <a:schemeClr val="accent5">
                    <a:lumMod val="60000"/>
                    <a:lumOff val="40000"/>
                    <a:shade val="67500"/>
                    <a:satMod val="115000"/>
                  </a:schemeClr>
                </a:gs>
                <a:gs pos="100000">
                  <a:schemeClr val="accent5">
                    <a:lumMod val="60000"/>
                    <a:lumOff val="40000"/>
                    <a:shade val="100000"/>
                    <a:satMod val="115000"/>
                  </a:schemeClr>
                </a:gs>
              </a:gsLst>
              <a:lin ang="0" scaled="1"/>
              <a:tileRect/>
            </a:gradFill>
            <a:ln w="12700">
              <a:noFill/>
              <a:prstDash val="solid"/>
            </a:ln>
          </c:spPr>
          <c:invertIfNegative val="0"/>
          <c:cat>
            <c:strRef>
              <c:f>'Données Pyramide'!$B$3:$B$13</c:f>
              <c:strCache>
                <c:ptCount val="11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90-99 ans</c:v>
                </c:pt>
                <c:pt idx="10">
                  <c:v>100 ans ou plus</c:v>
                </c:pt>
              </c:strCache>
            </c:strRef>
          </c:cat>
          <c:val>
            <c:numRef>
              <c:f>'Données Pyramide'!$G$3:$G$13</c:f>
              <c:numCache>
                <c:formatCode>#\ ##0;[Red]#\ ##0</c:formatCode>
                <c:ptCount val="11"/>
                <c:pt idx="0">
                  <c:v>-30683</c:v>
                </c:pt>
                <c:pt idx="1">
                  <c:v>-55704</c:v>
                </c:pt>
                <c:pt idx="2">
                  <c:v>-27694</c:v>
                </c:pt>
                <c:pt idx="3">
                  <c:v>-60016</c:v>
                </c:pt>
                <c:pt idx="4">
                  <c:v>-107421</c:v>
                </c:pt>
                <c:pt idx="5">
                  <c:v>-128787</c:v>
                </c:pt>
                <c:pt idx="6">
                  <c:v>-124209</c:v>
                </c:pt>
                <c:pt idx="7">
                  <c:v>-134307</c:v>
                </c:pt>
                <c:pt idx="8">
                  <c:v>-142280</c:v>
                </c:pt>
                <c:pt idx="9">
                  <c:v>-25611</c:v>
                </c:pt>
                <c:pt idx="10">
                  <c:v>-809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E-4A2D-98FA-CF5949A15582}"/>
            </c:ext>
          </c:extLst>
        </c:ser>
        <c:ser>
          <c:idx val="2"/>
          <c:order val="2"/>
          <c:tx>
            <c:v>F</c:v>
          </c:tx>
          <c:spPr>
            <a:gradFill flip="none" rotWithShape="1">
              <a:gsLst>
                <a:gs pos="0">
                  <a:srgbClr val="993366">
                    <a:shade val="30000"/>
                    <a:satMod val="115000"/>
                  </a:srgbClr>
                </a:gs>
                <a:gs pos="50000">
                  <a:srgbClr val="993366">
                    <a:shade val="67500"/>
                    <a:satMod val="115000"/>
                  </a:srgbClr>
                </a:gs>
                <a:gs pos="100000">
                  <a:srgbClr val="993366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  <a:ln w="12700">
              <a:noFill/>
              <a:prstDash val="solid"/>
            </a:ln>
          </c:spPr>
          <c:invertIfNegative val="0"/>
          <c:val>
            <c:numRef>
              <c:f>'Données Pyramide'!$H$3:$H$13</c:f>
              <c:numCache>
                <c:formatCode>_-* #\ ##0\ _€_-;\-* #\ ##0\ _€_-;_-* "-"??\ _€_-;_-@_-</c:formatCode>
                <c:ptCount val="11"/>
                <c:pt idx="0">
                  <c:v>19334</c:v>
                </c:pt>
                <c:pt idx="1">
                  <c:v>37396</c:v>
                </c:pt>
                <c:pt idx="2">
                  <c:v>14829</c:v>
                </c:pt>
                <c:pt idx="3">
                  <c:v>15458</c:v>
                </c:pt>
                <c:pt idx="4">
                  <c:v>23632</c:v>
                </c:pt>
                <c:pt idx="5">
                  <c:v>40788</c:v>
                </c:pt>
                <c:pt idx="6">
                  <c:v>61097</c:v>
                </c:pt>
                <c:pt idx="7">
                  <c:v>94337</c:v>
                </c:pt>
                <c:pt idx="8">
                  <c:v>133703</c:v>
                </c:pt>
                <c:pt idx="9">
                  <c:v>82044</c:v>
                </c:pt>
                <c:pt idx="10">
                  <c:v>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7E-4A2D-98FA-CF5949A15582}"/>
            </c:ext>
          </c:extLst>
        </c:ser>
        <c:ser>
          <c:idx val="3"/>
          <c:order val="3"/>
          <c:tx>
            <c:v>H</c:v>
          </c:tx>
          <c:spPr>
            <a:gradFill flip="none" rotWithShape="1">
              <a:gsLst>
                <a:gs pos="0">
                  <a:schemeClr val="accent5">
                    <a:lumMod val="50000"/>
                    <a:shade val="30000"/>
                    <a:satMod val="115000"/>
                  </a:schemeClr>
                </a:gs>
                <a:gs pos="50000">
                  <a:schemeClr val="accent5">
                    <a:lumMod val="50000"/>
                    <a:shade val="67500"/>
                    <a:satMod val="115000"/>
                  </a:schemeClr>
                </a:gs>
                <a:gs pos="100000">
                  <a:schemeClr val="accent5">
                    <a:lumMod val="50000"/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 w="12700">
              <a:noFill/>
              <a:prstDash val="solid"/>
            </a:ln>
          </c:spPr>
          <c:invertIfNegative val="0"/>
          <c:val>
            <c:numRef>
              <c:f>'Données Pyramide'!$K$3:$K$13</c:f>
              <c:numCache>
                <c:formatCode>#\ ##0;[Red]#\ ##0</c:formatCode>
                <c:ptCount val="11"/>
                <c:pt idx="0">
                  <c:v>-20626</c:v>
                </c:pt>
                <c:pt idx="1">
                  <c:v>-37642</c:v>
                </c:pt>
                <c:pt idx="2">
                  <c:v>-25969</c:v>
                </c:pt>
                <c:pt idx="3">
                  <c:v>-53453</c:v>
                </c:pt>
                <c:pt idx="4">
                  <c:v>-69269</c:v>
                </c:pt>
                <c:pt idx="5">
                  <c:v>-102290</c:v>
                </c:pt>
                <c:pt idx="6">
                  <c:v>-115982</c:v>
                </c:pt>
                <c:pt idx="7">
                  <c:v>-107350</c:v>
                </c:pt>
                <c:pt idx="8">
                  <c:v>-85109</c:v>
                </c:pt>
                <c:pt idx="9">
                  <c:v>-34939</c:v>
                </c:pt>
                <c:pt idx="10">
                  <c:v>-1030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7E-4A2D-98FA-CF5949A15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85"/>
        <c:axId val="125221080"/>
        <c:axId val="283926152"/>
      </c:barChart>
      <c:catAx>
        <c:axId val="12522108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Age atteint dans l'année</a:t>
                </a:r>
              </a:p>
            </c:rich>
          </c:tx>
          <c:layout>
            <c:manualLayout>
              <c:xMode val="edge"/>
              <c:yMode val="edge"/>
              <c:x val="0"/>
              <c:y val="0.29124579124579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83926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926152"/>
        <c:scaling>
          <c:orientation val="minMax"/>
          <c:max val="240000"/>
          <c:min val="-240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Effectif</a:t>
                </a:r>
              </a:p>
            </c:rich>
          </c:tx>
          <c:layout>
            <c:manualLayout>
              <c:xMode val="edge"/>
              <c:yMode val="edge"/>
              <c:x val="0.53125"/>
              <c:y val="0.94276094276094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1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5221080"/>
        <c:crosses val="autoZero"/>
        <c:crossBetween val="between"/>
        <c:majorUnit val="20000"/>
        <c:min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25</xdr:row>
      <xdr:rowOff>11641</xdr:rowOff>
    </xdr:from>
    <xdr:to>
      <xdr:col>6</xdr:col>
      <xdr:colOff>137583</xdr:colOff>
      <xdr:row>39</xdr:row>
      <xdr:rowOff>190499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C55BA09-DF63-48E5-92D4-C3590FB196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306916</xdr:colOff>
      <xdr:row>25</xdr:row>
      <xdr:rowOff>60326</xdr:rowOff>
    </xdr:from>
    <xdr:to>
      <xdr:col>12</xdr:col>
      <xdr:colOff>469900</xdr:colOff>
      <xdr:row>39</xdr:row>
      <xdr:rowOff>169334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4A2CFF-51F8-423D-AADF-B443DD0EA1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301626</xdr:colOff>
      <xdr:row>11</xdr:row>
      <xdr:rowOff>129911</xdr:rowOff>
    </xdr:from>
    <xdr:to>
      <xdr:col>25</xdr:col>
      <xdr:colOff>978958</xdr:colOff>
      <xdr:row>36</xdr:row>
      <xdr:rowOff>148168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F09CB04E-3372-49F2-864B-287C985A0B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10</xdr:row>
      <xdr:rowOff>9525</xdr:rowOff>
    </xdr:from>
    <xdr:to>
      <xdr:col>5</xdr:col>
      <xdr:colOff>304800</xdr:colOff>
      <xdr:row>24</xdr:row>
      <xdr:rowOff>80963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8DFBFA1-397C-480C-9047-2017DE166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133350</xdr:rowOff>
    </xdr:from>
    <xdr:to>
      <xdr:col>7</xdr:col>
      <xdr:colOff>66674</xdr:colOff>
      <xdr:row>31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EEB6A41-E521-42E7-AACD-1BF49BB98D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190500"/>
    <xdr:ext cx="9153525" cy="5657850"/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6CB33D9-4D66-4E32-A267-55BE10EF6C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0.17892</cdr:x>
      <cdr:y>0.03603</cdr:y>
    </cdr:from>
    <cdr:to>
      <cdr:x>0.25192</cdr:x>
      <cdr:y>0.16053</cdr:y>
    </cdr:to>
    <cdr:pic>
      <cdr:nvPicPr>
        <cdr:cNvPr id="1025" name="Picture 1">
          <a:extLst xmlns:a="http://schemas.openxmlformats.org/drawingml/2006/main">
            <a:ext uri="{FF2B5EF4-FFF2-40B4-BE49-F238E27FC236}">
              <a16:creationId xmlns:a16="http://schemas.microsoft.com/office/drawing/2014/main" id="{56B03FAC-BDD2-4E16-83F8-45A2EAC0EA6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r="8502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37738" y="203864"/>
          <a:ext cx="668207" cy="70440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0.889</cdr:x>
      <cdr:y>0.0495</cdr:y>
    </cdr:from>
    <cdr:to>
      <cdr:x>0.964</cdr:x>
      <cdr:y>0.174</cdr:y>
    </cdr:to>
    <cdr:pic>
      <cdr:nvPicPr>
        <cdr:cNvPr id="1026" name="Picture 2">
          <a:extLst xmlns:a="http://schemas.openxmlformats.org/drawingml/2006/main">
            <a:ext uri="{FF2B5EF4-FFF2-40B4-BE49-F238E27FC236}">
              <a16:creationId xmlns:a16="http://schemas.microsoft.com/office/drawing/2014/main" id="{F58005CC-AFB8-46DB-91AD-90343E7BE69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r="84514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129016" y="280064"/>
          <a:ext cx="685800" cy="70440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0.14911</cdr:x>
      <cdr:y>0.7904</cdr:y>
    </cdr:from>
    <cdr:to>
      <cdr:x>0.16486</cdr:x>
      <cdr:y>0.8124</cdr:y>
    </cdr:to>
    <cdr:sp macro="" textlink="">
      <cdr:nvSpPr>
        <cdr:cNvPr id="10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4842" y="4471973"/>
          <a:ext cx="144168" cy="124473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chemeClr val="accent4">
                <a:lumMod val="40000"/>
                <a:lumOff val="60000"/>
                <a:shade val="30000"/>
                <a:satMod val="115000"/>
              </a:schemeClr>
            </a:gs>
            <a:gs pos="50000">
              <a:schemeClr val="accent4">
                <a:lumMod val="40000"/>
                <a:lumOff val="60000"/>
                <a:shade val="67500"/>
                <a:satMod val="115000"/>
              </a:schemeClr>
            </a:gs>
            <a:gs pos="100000">
              <a:schemeClr val="accent4">
                <a:lumMod val="40000"/>
                <a:lumOff val="60000"/>
                <a:shade val="100000"/>
                <a:satMod val="115000"/>
              </a:schemeClr>
            </a:gs>
          </a:gsLst>
          <a:lin ang="10800000" scaled="1"/>
          <a:tileRect/>
        </a:gradFill>
        <a:ln xmlns:a="http://schemas.openxmlformats.org/drawingml/2006/main">
          <a:noFill/>
        </a:ln>
      </cdr:spPr>
    </cdr:sp>
  </cdr:relSizeAnchor>
  <cdr:relSizeAnchor xmlns:cdr="http://schemas.openxmlformats.org/drawingml/2006/chartDrawing">
    <cdr:from>
      <cdr:x>0.13361</cdr:x>
      <cdr:y>0.7904</cdr:y>
    </cdr:from>
    <cdr:to>
      <cdr:x>0.14911</cdr:x>
      <cdr:y>0.8124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22962" y="4471973"/>
          <a:ext cx="141880" cy="124473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chemeClr val="accent5">
                <a:lumMod val="60000"/>
                <a:lumOff val="40000"/>
                <a:shade val="30000"/>
                <a:satMod val="115000"/>
              </a:schemeClr>
            </a:gs>
            <a:gs pos="50000">
              <a:schemeClr val="accent5">
                <a:lumMod val="60000"/>
                <a:lumOff val="40000"/>
                <a:shade val="67500"/>
                <a:satMod val="115000"/>
              </a:schemeClr>
            </a:gs>
            <a:gs pos="100000">
              <a:schemeClr val="accent5">
                <a:lumMod val="60000"/>
                <a:lumOff val="40000"/>
                <a:shade val="100000"/>
                <a:satMod val="115000"/>
              </a:schemeClr>
            </a:gs>
          </a:gsLst>
          <a:lin ang="0" scaled="1"/>
          <a:tileRect/>
        </a:gradFill>
        <a:ln xmlns:a="http://schemas.openxmlformats.org/drawingml/2006/main">
          <a:noFill/>
        </a:ln>
      </cdr:spPr>
    </cdr:sp>
  </cdr:relSizeAnchor>
  <cdr:relSizeAnchor xmlns:cdr="http://schemas.openxmlformats.org/drawingml/2006/chartDrawing">
    <cdr:from>
      <cdr:x>0.15011</cdr:x>
      <cdr:y>0.7464</cdr:y>
    </cdr:from>
    <cdr:to>
      <cdr:x>0.16561</cdr:x>
      <cdr:y>0.7684</cdr:y>
    </cdr:to>
    <cdr:sp macro="" textlink="">
      <cdr:nvSpPr>
        <cdr:cNvPr id="12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3996" y="4223028"/>
          <a:ext cx="141879" cy="124473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rgbClr xmlns:mc="http://schemas.openxmlformats.org/markup-compatibility/2006" xmlns:a14="http://schemas.microsoft.com/office/drawing/2010/main" val="5C1538" mc:Ignorable="a14" a14:legacySpreadsheetColorIndex="61">
                <a:shade val="30000"/>
                <a:satMod val="115000"/>
              </a:srgbClr>
            </a:gs>
            <a:gs pos="50000">
              <a:srgbClr xmlns:mc="http://schemas.openxmlformats.org/markup-compatibility/2006" xmlns:a14="http://schemas.microsoft.com/office/drawing/2010/main" val="862354" mc:Ignorable="a14" a14:legacySpreadsheetColorIndex="61">
                <a:shade val="67500"/>
                <a:satMod val="115000"/>
              </a:srgbClr>
            </a:gs>
            <a:gs pos="100000">
              <a:srgbClr xmlns:mc="http://schemas.openxmlformats.org/markup-compatibility/2006" xmlns:a14="http://schemas.microsoft.com/office/drawing/2010/main" val="A12B66" mc:Ignorable="a14" a14:legacySpreadsheetColorIndex="61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>
          <a:noFill/>
        </a:ln>
      </cdr:spPr>
    </cdr:sp>
  </cdr:relSizeAnchor>
  <cdr:relSizeAnchor xmlns:cdr="http://schemas.openxmlformats.org/drawingml/2006/chartDrawing">
    <cdr:from>
      <cdr:x>0.13436</cdr:x>
      <cdr:y>0.7464</cdr:y>
    </cdr:from>
    <cdr:to>
      <cdr:x>0.15011</cdr:x>
      <cdr:y>0.7684</cdr:y>
    </cdr:to>
    <cdr:sp macro="" textlink="">
      <cdr:nvSpPr>
        <cdr:cNvPr id="1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29828" y="4223028"/>
          <a:ext cx="144168" cy="124473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chemeClr val="accent5">
                <a:lumMod val="50000"/>
                <a:shade val="30000"/>
                <a:satMod val="115000"/>
              </a:schemeClr>
            </a:gs>
            <a:gs pos="50000">
              <a:schemeClr val="accent5">
                <a:lumMod val="50000"/>
                <a:shade val="67500"/>
                <a:satMod val="115000"/>
              </a:schemeClr>
            </a:gs>
            <a:gs pos="100000">
              <a:schemeClr val="accent5">
                <a:lumMod val="50000"/>
                <a:shade val="100000"/>
                <a:satMod val="115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>
          <a:noFill/>
        </a:ln>
      </cdr:spPr>
    </cdr:sp>
  </cdr:relSizeAnchor>
  <cdr:relSizeAnchor xmlns:cdr="http://schemas.openxmlformats.org/drawingml/2006/chartDrawing">
    <cdr:from>
      <cdr:x>0.16986</cdr:x>
      <cdr:y>0.7439</cdr:y>
    </cdr:from>
    <cdr:to>
      <cdr:x>0.28011</cdr:x>
      <cdr:y>0.77665</cdr:y>
    </cdr:to>
    <cdr:sp macro="" textlink="">
      <cdr:nvSpPr>
        <cdr:cNvPr id="1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4778" y="4208883"/>
          <a:ext cx="1009176" cy="18529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 janvier 2022</a:t>
          </a:r>
        </a:p>
      </cdr:txBody>
    </cdr:sp>
  </cdr:relSizeAnchor>
  <cdr:relSizeAnchor xmlns:cdr="http://schemas.openxmlformats.org/drawingml/2006/chartDrawing">
    <cdr:from>
      <cdr:x>0.16986</cdr:x>
      <cdr:y>0.7904</cdr:y>
    </cdr:from>
    <cdr:to>
      <cdr:x>0.26886</cdr:x>
      <cdr:y>0.8291</cdr:y>
    </cdr:to>
    <cdr:sp macro="" textlink="">
      <cdr:nvSpPr>
        <cdr:cNvPr id="15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9964" y="4449379"/>
          <a:ext cx="903370" cy="2178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 janvier 2012</a:t>
          </a:r>
        </a:p>
      </cdr:txBody>
    </cdr:sp>
  </cdr:relSizeAnchor>
  <cdr:relSizeAnchor xmlns:cdr="http://schemas.openxmlformats.org/drawingml/2006/chartDrawing">
    <cdr:from>
      <cdr:x>0.83455</cdr:x>
      <cdr:y>0.09259</cdr:y>
    </cdr:from>
    <cdr:to>
      <cdr:x>0.90843</cdr:x>
      <cdr:y>0.13468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70E981FA-5BF7-4406-93A6-CAEB277D802C}"/>
            </a:ext>
          </a:extLst>
        </cdr:cNvPr>
        <cdr:cNvSpPr txBox="1"/>
      </cdr:nvSpPr>
      <cdr:spPr>
        <a:xfrm xmlns:a="http://schemas.openxmlformats.org/drawingml/2006/main">
          <a:off x="7639050" y="523875"/>
          <a:ext cx="676275" cy="23812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/>
            <a:t>526 904</a:t>
          </a:r>
        </a:p>
      </cdr:txBody>
    </cdr:sp>
  </cdr:relSizeAnchor>
  <cdr:relSizeAnchor xmlns:cdr="http://schemas.openxmlformats.org/drawingml/2006/chartDrawing">
    <cdr:from>
      <cdr:x>0.24072</cdr:x>
      <cdr:y>0.06566</cdr:y>
    </cdr:from>
    <cdr:to>
      <cdr:x>0.35796</cdr:x>
      <cdr:y>0.13973</cdr:y>
    </cdr:to>
    <cdr:sp macro="" textlink="">
      <cdr:nvSpPr>
        <cdr:cNvPr id="16" name="ZoneTexte 1">
          <a:extLst xmlns:a="http://schemas.openxmlformats.org/drawingml/2006/main">
            <a:ext uri="{FF2B5EF4-FFF2-40B4-BE49-F238E27FC236}">
              <a16:creationId xmlns:a16="http://schemas.microsoft.com/office/drawing/2014/main" id="{B45D5031-7D2A-40B9-A7D3-BED0347C2E5F}"/>
            </a:ext>
          </a:extLst>
        </cdr:cNvPr>
        <cdr:cNvSpPr txBox="1"/>
      </cdr:nvSpPr>
      <cdr:spPr>
        <a:xfrm xmlns:a="http://schemas.openxmlformats.org/drawingml/2006/main">
          <a:off x="2203431" y="371475"/>
          <a:ext cx="1073169" cy="419100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rgbClr val="009999">
                <a:shade val="30000"/>
                <a:satMod val="115000"/>
              </a:srgbClr>
            </a:gs>
            <a:gs pos="50000">
              <a:srgbClr val="009999">
                <a:shade val="67500"/>
                <a:satMod val="115000"/>
              </a:srgbClr>
            </a:gs>
            <a:gs pos="100000">
              <a:srgbClr val="009999">
                <a:shade val="100000"/>
                <a:satMod val="115000"/>
              </a:srgbClr>
            </a:gs>
          </a:gsLst>
          <a:lin ang="5400000" scaled="1"/>
          <a:tileRect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chemeClr val="bg1"/>
              </a:solidFill>
            </a:rPr>
            <a:t>2012 : 796 080</a:t>
          </a:r>
        </a:p>
        <a:p xmlns:a="http://schemas.openxmlformats.org/drawingml/2006/main">
          <a:r>
            <a:rPr lang="fr-FR" sz="1100" b="1">
              <a:solidFill>
                <a:schemeClr val="bg1"/>
              </a:solidFill>
            </a:rPr>
            <a:t>2022 : 653 659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3_PP%20&amp;%20RESSORTISSANTS/03_PERSONNES%20PROTEGEES/2-%20PPM%20NSA/2022/1-%20PP_AMEXA%20en%20012020_de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3_PP%20&amp;%20RESSORTISSANTS/03_PERSONNES%20PROTEGEES/2-%20PPM%20NSA/2022/1-%20PP_AMEXA%20en%20012021_d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3_PP%20&amp;%20RESSORTISSANTS/03_PERSONNES%20PROTEGEES/2-%20PPM%20NSA/2022/1-%20PP_AMEXA%20au%20%20012022_dept%20&#224;%20fai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3_PP%20&amp;%20RESSORTISSANTS/03_PERSONNES%20PROTEGEES/2-%20PPM%20NSA/2022/1-%20PP_AMEXA%20en%20012019_dept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21-STATISTIQUES/01_STATS_MISSION_SYNTHESES/03_FINANCEMENT/00_GESTION_MS/03_PP%20&amp;%20RESSORTISSANTS/03_PERSONNES%20PROTEGEES/10%20-%20CHIFFRES%20POUR%20RAPPORT%20D'ACTIVITES_pr%20D_Levasseru/Ann&#233;e%202021/Carte%20r&#233;partition%20selon%20r&#233;gion%20fin%202021.xlsx?3F8A37CB" TargetMode="External"/><Relationship Id="rId1" Type="http://schemas.openxmlformats.org/officeDocument/2006/relationships/externalLinkPath" Target="file:///\\3F8A37CB\Carte%20r&#233;partition%20selon%20r&#233;gion%20fin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3_PP%20&amp;%20RESSORTISSANTS/02_RNIAM/03%20-%20Publication/TDB%20RNIAM/2023/012023/3bis-%20Ventil_Moinsde20ans_janvier20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/21-STATISTIQUES/01_STATS_MISSION_SYNTHESES/03_FINANCEMENT/00_GESTION_MS/03_PP%20&amp;%20RESSORTISSANTS/02_RNIAM/02%20-%20FichiersTrimestrielsCnavts/_Avant%202013/2012/01-%20Janvier/Fichiers%20de%20travail/RNIAM-AGE-01-2012_ET_DEPARTEMENT.xls?E9F89AA0" TargetMode="External"/><Relationship Id="rId1" Type="http://schemas.openxmlformats.org/officeDocument/2006/relationships/externalLinkPath" Target="file:///\\E9F89AA0\RNIAM-AGE-01-2012_ET_DEPAR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m93ndum\OneDrive%20-%20MSA\Bureau\1-%20TB_janvier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édure"/>
      <sheetName val="NSA-1er janvier 2020"/>
      <sheetName val="1 - OD et AD - RNAM et RNIAM ok"/>
      <sheetName val="2- Calcul des actifs ok"/>
      <sheetName val="3 - Calcul des invalides ok"/>
      <sheetName val="4 - Calcul des conjoints+AF ok"/>
      <sheetName val="5 - Calcul des enfants ok"/>
    </sheetNames>
    <sheetDataSet>
      <sheetData sheetId="0" refreshError="1"/>
      <sheetData sheetId="1" refreshError="1">
        <row r="2">
          <cell r="B2">
            <v>435423</v>
          </cell>
          <cell r="D2">
            <v>614318</v>
          </cell>
          <cell r="E2">
            <v>6556</v>
          </cell>
          <cell r="G2">
            <v>20302</v>
          </cell>
          <cell r="H2">
            <v>107338</v>
          </cell>
          <cell r="I2">
            <v>75464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édure"/>
      <sheetName val="NSA-1er janvier 2021"/>
      <sheetName val="1 - OD et AD - RNAM et RNIAM"/>
      <sheetName val="2- Calcul des actifs"/>
      <sheetName val="3 - Calcul des invalides"/>
      <sheetName val="4 - Calcul des conjoints+AF"/>
      <sheetName val="5 - Calcul des enfants"/>
    </sheetNames>
    <sheetDataSet>
      <sheetData sheetId="0" refreshError="1"/>
      <sheetData sheetId="1" refreshError="1">
        <row r="2">
          <cell r="B2">
            <v>430680</v>
          </cell>
          <cell r="D2">
            <v>592195</v>
          </cell>
          <cell r="E2">
            <v>6297</v>
          </cell>
          <cell r="G2">
            <v>19208</v>
          </cell>
          <cell r="H2">
            <v>103394</v>
          </cell>
          <cell r="I2">
            <v>67137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édure"/>
      <sheetName val="NSA-1er janvier 2022 ok"/>
      <sheetName val="1 - OD et AD - RNAM et RNIAM ok"/>
      <sheetName val="2- Calcul des actifs ok"/>
      <sheetName val="3 - Calcul des invalides ok"/>
      <sheetName val="4 - Calcul des conjoints+AF ok"/>
      <sheetName val="5 - Calcul des enfants ok"/>
    </sheetNames>
    <sheetDataSet>
      <sheetData sheetId="0" refreshError="1"/>
      <sheetData sheetId="1" refreshError="1">
        <row r="2">
          <cell r="B2">
            <v>425498</v>
          </cell>
          <cell r="D2">
            <v>571229</v>
          </cell>
          <cell r="E2">
            <v>6176</v>
          </cell>
          <cell r="G2">
            <v>16415</v>
          </cell>
          <cell r="H2">
            <v>99504</v>
          </cell>
          <cell r="I2">
            <v>61741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édure"/>
      <sheetName val="NSA-1er janvier 2019"/>
      <sheetName val="1 - OD et AD - RNAM et RNIAM ok"/>
      <sheetName val="2- Calcul des actifs ok"/>
      <sheetName val="3 - Calcul des invalides ok"/>
      <sheetName val="4 - Calcul des conjoints+AF ok"/>
      <sheetName val="5 - Calcul des enfants ok"/>
    </sheetNames>
    <sheetDataSet>
      <sheetData sheetId="0" refreshError="1"/>
      <sheetData sheetId="1" refreshError="1">
        <row r="2">
          <cell r="B2">
            <v>442071</v>
          </cell>
          <cell r="G2">
            <v>21740</v>
          </cell>
          <cell r="H2">
            <v>111608</v>
          </cell>
          <cell r="I2">
            <v>92492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 ok"/>
      <sheetName val="Figure 2"/>
      <sheetName val="TCD ok"/>
      <sheetName val="Régions"/>
      <sheetName val="Données RNIAM au 02012022 ok"/>
    </sheetNames>
    <sheetDataSet>
      <sheetData sheetId="0" refreshError="1"/>
      <sheetData sheetId="1" refreshError="1"/>
      <sheetData sheetId="2" refreshError="1"/>
      <sheetData sheetId="3">
        <row r="15">
          <cell r="C15">
            <v>65627454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janvier à mars 2019"/>
      <sheetName val="T2 avril à juin 2019"/>
      <sheetName val="T3 juillet à octobre 2019"/>
      <sheetName val="T4 octobre 2019 à janvier 2020"/>
      <sheetName val="T1 Janvier 2020 à Avril 2020"/>
      <sheetName val="T2 Avril à juillet 2020"/>
      <sheetName val="T3 Juillet à Octobre 2020"/>
      <sheetName val="T4 Octobre 2020 à Janvier 2021"/>
      <sheetName val="T1 Janvier 2021 à Janvier 2022"/>
      <sheetName val="T1 Janvier 2022 à Janvier 2023"/>
      <sheetName val="- 20 ans &amp; 20-39 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Tranches âge</v>
          </cell>
        </row>
        <row r="3">
          <cell r="B3"/>
        </row>
        <row r="4">
          <cell r="B4"/>
        </row>
        <row r="5">
          <cell r="G5">
            <v>114998</v>
          </cell>
        </row>
        <row r="8">
          <cell r="G8">
            <v>109709</v>
          </cell>
        </row>
        <row r="9">
          <cell r="G9">
            <v>235979</v>
          </cell>
        </row>
        <row r="10">
          <cell r="G10">
            <v>378766</v>
          </cell>
        </row>
        <row r="11">
          <cell r="G11">
            <v>341111</v>
          </cell>
        </row>
      </sheetData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mp et définition"/>
      <sheetName val="TOTAL NSA &amp; SA (Tous Assureurs)"/>
      <sheetName val="TOTAL NSA &amp; SA (MSA)"/>
      <sheetName val="TOTAL NSA(Tous Assureurs)"/>
      <sheetName val="Total NSA (MSA)"/>
      <sheetName val="Femmes NSA (MSA)"/>
      <sheetName val="Hommes NSA (MSA)"/>
      <sheetName val="Total NSA (Autres assureurs)"/>
      <sheetName val="Femmes NSA (Autres assureurs)"/>
      <sheetName val="Hommes NSA (Autres assureurs)"/>
      <sheetName val="Total SA"/>
      <sheetName val="Femmes SA"/>
      <sheetName val="Hommes SA"/>
    </sheetNames>
    <sheetDataSet>
      <sheetData sheetId="0" refreshError="1"/>
      <sheetData sheetId="1" refreshError="1"/>
      <sheetData sheetId="2" refreshError="1"/>
      <sheetData sheetId="3" refreshError="1">
        <row r="93">
          <cell r="B93">
            <v>3859.9999999999995</v>
          </cell>
          <cell r="C93">
            <v>5169</v>
          </cell>
          <cell r="D93">
            <v>5612</v>
          </cell>
          <cell r="E93">
            <v>6156</v>
          </cell>
          <cell r="F93">
            <v>6687.0000000000018</v>
          </cell>
          <cell r="G93">
            <v>7259.0000000000009</v>
          </cell>
          <cell r="H93">
            <v>8060.9999999999991</v>
          </cell>
          <cell r="I93">
            <v>8609.9999999999982</v>
          </cell>
          <cell r="J93">
            <v>9038.9999999999982</v>
          </cell>
          <cell r="K93">
            <v>9566.9999999999982</v>
          </cell>
          <cell r="L93">
            <v>10138</v>
          </cell>
          <cell r="M93">
            <v>11311</v>
          </cell>
          <cell r="N93">
            <v>11056.000000000002</v>
          </cell>
          <cell r="O93">
            <v>11585</v>
          </cell>
          <cell r="P93">
            <v>11949.000000000002</v>
          </cell>
          <cell r="Q93">
            <v>12223.000000000004</v>
          </cell>
          <cell r="R93">
            <v>12116</v>
          </cell>
          <cell r="S93">
            <v>11465.999999999998</v>
          </cell>
          <cell r="T93">
            <v>7478.9999999999982</v>
          </cell>
          <cell r="U93">
            <v>5087.9999999999982</v>
          </cell>
          <cell r="V93">
            <v>3019.9999999999995</v>
          </cell>
          <cell r="W93">
            <v>2293.9999999999995</v>
          </cell>
          <cell r="X93">
            <v>2350</v>
          </cell>
          <cell r="Y93">
            <v>2809.0000000000005</v>
          </cell>
          <cell r="Z93">
            <v>3224</v>
          </cell>
          <cell r="AA93">
            <v>3866.0000000000005</v>
          </cell>
          <cell r="AB93">
            <v>4362</v>
          </cell>
          <cell r="AC93">
            <v>4914.0000000000009</v>
          </cell>
          <cell r="AD93">
            <v>5374.0000000000018</v>
          </cell>
          <cell r="AE93">
            <v>6063.0000000000009</v>
          </cell>
          <cell r="AF93">
            <v>6545.9999999999982</v>
          </cell>
          <cell r="AG93">
            <v>6970</v>
          </cell>
          <cell r="AH93">
            <v>7058</v>
          </cell>
          <cell r="AI93">
            <v>7371.0000000000009</v>
          </cell>
          <cell r="AJ93">
            <v>7537.0000000000009</v>
          </cell>
          <cell r="AK93">
            <v>7819</v>
          </cell>
          <cell r="AL93">
            <v>8378.0000000000018</v>
          </cell>
          <cell r="AM93">
            <v>9464.9999999999982</v>
          </cell>
          <cell r="AN93">
            <v>10628</v>
          </cell>
          <cell r="AO93">
            <v>11529</v>
          </cell>
          <cell r="AP93">
            <v>12335.000000000002</v>
          </cell>
          <cell r="AQ93">
            <v>13200.000000000002</v>
          </cell>
          <cell r="AR93">
            <v>13739.000000000007</v>
          </cell>
          <cell r="AS93">
            <v>14258</v>
          </cell>
          <cell r="AT93">
            <v>15266</v>
          </cell>
          <cell r="AU93">
            <v>16609.000000000004</v>
          </cell>
          <cell r="AV93">
            <v>17495.000000000007</v>
          </cell>
          <cell r="AW93">
            <v>18736.999999999996</v>
          </cell>
          <cell r="AX93">
            <v>18626.000000000004</v>
          </cell>
          <cell r="AY93">
            <v>19124</v>
          </cell>
          <cell r="AZ93">
            <v>19682.000000000004</v>
          </cell>
          <cell r="BA93">
            <v>19493.000000000004</v>
          </cell>
          <cell r="BB93">
            <v>19537</v>
          </cell>
          <cell r="BC93">
            <v>19355.999999999996</v>
          </cell>
          <cell r="BD93">
            <v>19872</v>
          </cell>
          <cell r="BE93">
            <v>19167</v>
          </cell>
          <cell r="BF93">
            <v>19162</v>
          </cell>
          <cell r="BG93">
            <v>19510</v>
          </cell>
          <cell r="BH93">
            <v>20020.999999999993</v>
          </cell>
          <cell r="BI93">
            <v>20868</v>
          </cell>
          <cell r="BJ93">
            <v>21586.000000000007</v>
          </cell>
          <cell r="BK93">
            <v>23293.000000000007</v>
          </cell>
          <cell r="BL93">
            <v>24188</v>
          </cell>
          <cell r="BM93">
            <v>25865</v>
          </cell>
          <cell r="BN93">
            <v>26755</v>
          </cell>
          <cell r="BO93">
            <v>25812.000000000004</v>
          </cell>
          <cell r="BP93">
            <v>18458.000000000004</v>
          </cell>
          <cell r="BQ93">
            <v>19128.999999999996</v>
          </cell>
          <cell r="BR93">
            <v>20467.999999999996</v>
          </cell>
          <cell r="BS93">
            <v>20281.000000000011</v>
          </cell>
          <cell r="BT93">
            <v>19650.999999999996</v>
          </cell>
          <cell r="BU93">
            <v>23084.000000000004</v>
          </cell>
          <cell r="BV93">
            <v>29443.999999999993</v>
          </cell>
          <cell r="BW93">
            <v>31191.999999999996</v>
          </cell>
          <cell r="BX93">
            <v>33462.000000000007</v>
          </cell>
          <cell r="BY93">
            <v>36045.999999999985</v>
          </cell>
          <cell r="BZ93">
            <v>37560.999999999985</v>
          </cell>
          <cell r="CA93">
            <v>40005.999999999993</v>
          </cell>
          <cell r="CB93">
            <v>39418.000000000015</v>
          </cell>
          <cell r="CC93">
            <v>41735.000000000007</v>
          </cell>
          <cell r="CD93">
            <v>41719.000000000015</v>
          </cell>
          <cell r="CE93">
            <v>42409</v>
          </cell>
          <cell r="CF93">
            <v>40761.999999999993</v>
          </cell>
          <cell r="CG93">
            <v>40131.999999999993</v>
          </cell>
          <cell r="CH93">
            <v>38020.999999999985</v>
          </cell>
          <cell r="CI93">
            <v>35811.999999999993</v>
          </cell>
          <cell r="CJ93">
            <v>33677</v>
          </cell>
          <cell r="CK93">
            <v>30339.999999999989</v>
          </cell>
          <cell r="CL93">
            <v>27191.999999999996</v>
          </cell>
          <cell r="CM93">
            <v>23846.000000000004</v>
          </cell>
          <cell r="CN93">
            <v>21124.000000000004</v>
          </cell>
          <cell r="CO93">
            <v>17109</v>
          </cell>
          <cell r="CP93">
            <v>7569.9999999999991</v>
          </cell>
          <cell r="CQ93">
            <v>5182.0000000000009</v>
          </cell>
          <cell r="CR93">
            <v>3588.9999999999995</v>
          </cell>
          <cell r="CS93">
            <v>2616</v>
          </cell>
          <cell r="CT93">
            <v>2658</v>
          </cell>
          <cell r="CU93">
            <v>3372.9999999999991</v>
          </cell>
          <cell r="CV93">
            <v>2373</v>
          </cell>
          <cell r="CW93">
            <v>4598.0000000000009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1 ok"/>
      <sheetName val="TB1_ ok"/>
      <sheetName val="TB2 ok"/>
      <sheetName val="TB2 (2) ok"/>
      <sheetName val="TB5+TB6+TB7 prepa ok"/>
      <sheetName val="TB5+TB6+TB7 ok"/>
      <sheetName val="Histo_evol par âge_SA ok"/>
      <sheetName val="Histo_evol par âge_NSA ok"/>
      <sheetName val="DonneesGraph1 ok"/>
      <sheetName val="Graph1 ok"/>
      <sheetName val="DonneesGraph2_ ok"/>
      <sheetName val="DonneesGraph3_ OK "/>
      <sheetName val="Caractéristiques par régime ok"/>
      <sheetName val="Caractéristiques par régime KO"/>
    </sheetNames>
    <sheetDataSet>
      <sheetData sheetId="0"/>
      <sheetData sheetId="1">
        <row r="5">
          <cell r="B5">
            <v>1946733</v>
          </cell>
        </row>
        <row r="6">
          <cell r="B6">
            <v>1180563</v>
          </cell>
        </row>
      </sheetData>
      <sheetData sheetId="2">
        <row r="6">
          <cell r="B6">
            <v>841465</v>
          </cell>
        </row>
      </sheetData>
      <sheetData sheetId="3"/>
      <sheetData sheetId="4">
        <row r="22">
          <cell r="B22">
            <v>58928</v>
          </cell>
        </row>
      </sheetData>
      <sheetData sheetId="5"/>
      <sheetData sheetId="6"/>
      <sheetData sheetId="7"/>
      <sheetData sheetId="8">
        <row r="62">
          <cell r="G62">
            <v>2.610556088481264E-3</v>
          </cell>
        </row>
      </sheetData>
      <sheetData sheetId="9" refreshError="1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umanoir.newten@ccmsa.msa.fr" TargetMode="External"/><Relationship Id="rId2" Type="http://schemas.openxmlformats.org/officeDocument/2006/relationships/hyperlink" Target="mailto:foucaud.david@ccmsa.msa.fr" TargetMode="External"/><Relationship Id="rId1" Type="http://schemas.openxmlformats.org/officeDocument/2006/relationships/hyperlink" Target="mailto:joubert.nadia@ccmsa.msa.f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evestre.yannick@ccmsa.msa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A96DF-FD96-49B7-A473-133A4A25050D}">
  <dimension ref="A1:AG164"/>
  <sheetViews>
    <sheetView showGridLines="0" tabSelected="1" workbookViewId="0"/>
  </sheetViews>
  <sheetFormatPr baseColWidth="10" defaultRowHeight="14.5" x14ac:dyDescent="0.35"/>
  <cols>
    <col min="8" max="33" width="11.453125" style="191"/>
  </cols>
  <sheetData>
    <row r="1" spans="1:7" ht="15" thickTop="1" x14ac:dyDescent="0.35">
      <c r="A1" s="188"/>
      <c r="B1" s="189"/>
      <c r="C1" s="189"/>
      <c r="D1" s="189"/>
      <c r="E1" s="189"/>
      <c r="F1" s="189"/>
      <c r="G1" s="190" t="s">
        <v>129</v>
      </c>
    </row>
    <row r="2" spans="1:7" x14ac:dyDescent="0.35">
      <c r="A2" s="192"/>
      <c r="B2" s="204"/>
      <c r="C2" s="204"/>
      <c r="D2" s="204"/>
      <c r="E2" s="204"/>
      <c r="F2" s="204"/>
      <c r="G2" s="193"/>
    </row>
    <row r="3" spans="1:7" x14ac:dyDescent="0.35">
      <c r="A3" s="192"/>
      <c r="B3" s="204"/>
      <c r="C3" s="204"/>
      <c r="D3" s="204"/>
      <c r="E3" s="204"/>
      <c r="F3" s="204"/>
      <c r="G3" s="193"/>
    </row>
    <row r="4" spans="1:7" ht="26" x14ac:dyDescent="0.6">
      <c r="A4" s="234" t="s">
        <v>130</v>
      </c>
      <c r="B4" s="235"/>
      <c r="C4" s="235"/>
      <c r="D4" s="235"/>
      <c r="E4" s="235"/>
      <c r="F4" s="235"/>
      <c r="G4" s="233"/>
    </row>
    <row r="5" spans="1:7" ht="26" x14ac:dyDescent="0.6">
      <c r="A5" s="234" t="s">
        <v>131</v>
      </c>
      <c r="B5" s="235"/>
      <c r="C5" s="235"/>
      <c r="D5" s="235"/>
      <c r="E5" s="235"/>
      <c r="F5" s="235"/>
      <c r="G5" s="233"/>
    </row>
    <row r="6" spans="1:7" ht="26" x14ac:dyDescent="0.6">
      <c r="A6" s="234" t="s">
        <v>132</v>
      </c>
      <c r="B6" s="235"/>
      <c r="C6" s="235"/>
      <c r="D6" s="235"/>
      <c r="E6" s="235"/>
      <c r="F6" s="235"/>
      <c r="G6" s="233"/>
    </row>
    <row r="7" spans="1:7" ht="18.5" x14ac:dyDescent="0.45">
      <c r="A7" s="205"/>
      <c r="B7" s="206"/>
      <c r="C7" s="206"/>
      <c r="D7" s="206"/>
      <c r="E7" s="206"/>
      <c r="F7" s="206"/>
      <c r="G7" s="203"/>
    </row>
    <row r="8" spans="1:7" ht="18.5" x14ac:dyDescent="0.45">
      <c r="A8" s="205"/>
      <c r="B8" s="206"/>
      <c r="C8" s="206"/>
      <c r="D8" s="206"/>
      <c r="E8" s="206"/>
      <c r="F8" s="206"/>
      <c r="G8" s="203"/>
    </row>
    <row r="9" spans="1:7" ht="18.5" x14ac:dyDescent="0.45">
      <c r="A9" s="192" t="s">
        <v>118</v>
      </c>
      <c r="B9" s="206"/>
      <c r="C9" s="206"/>
      <c r="D9" s="206"/>
      <c r="E9" s="206"/>
      <c r="F9" s="206"/>
      <c r="G9" s="203"/>
    </row>
    <row r="10" spans="1:7" x14ac:dyDescent="0.35">
      <c r="A10" s="194" t="s">
        <v>119</v>
      </c>
      <c r="B10" s="204"/>
      <c r="C10" s="204"/>
      <c r="D10" s="204"/>
      <c r="E10" s="204"/>
      <c r="F10" s="204"/>
      <c r="G10" s="193"/>
    </row>
    <row r="11" spans="1:7" x14ac:dyDescent="0.35">
      <c r="A11" s="195" t="s">
        <v>120</v>
      </c>
      <c r="B11" s="204"/>
      <c r="C11" s="204"/>
      <c r="D11" s="204"/>
      <c r="E11" s="204"/>
      <c r="F11" s="204"/>
      <c r="G11" s="193"/>
    </row>
    <row r="12" spans="1:7" x14ac:dyDescent="0.35">
      <c r="A12" s="196"/>
      <c r="B12" s="204"/>
      <c r="C12" s="204"/>
      <c r="D12" s="204"/>
      <c r="E12" s="204"/>
      <c r="F12" s="204"/>
      <c r="G12" s="193"/>
    </row>
    <row r="13" spans="1:7" x14ac:dyDescent="0.35">
      <c r="A13" s="194" t="s">
        <v>121</v>
      </c>
      <c r="B13" s="204"/>
      <c r="C13" s="204"/>
      <c r="D13" s="204"/>
      <c r="E13" s="204"/>
      <c r="F13" s="204"/>
      <c r="G13" s="193"/>
    </row>
    <row r="14" spans="1:7" x14ac:dyDescent="0.35">
      <c r="A14" s="194" t="s">
        <v>122</v>
      </c>
      <c r="B14" s="204"/>
      <c r="C14" s="204"/>
      <c r="D14" s="204"/>
      <c r="E14" s="204"/>
      <c r="F14" s="204"/>
      <c r="G14" s="193"/>
    </row>
    <row r="15" spans="1:7" x14ac:dyDescent="0.35">
      <c r="A15" s="197" t="s">
        <v>123</v>
      </c>
      <c r="B15" s="204"/>
      <c r="C15" s="204"/>
      <c r="D15" s="204"/>
      <c r="E15" s="204"/>
      <c r="F15" s="204"/>
      <c r="G15" s="193"/>
    </row>
    <row r="16" spans="1:7" x14ac:dyDescent="0.35">
      <c r="A16" s="197"/>
      <c r="B16" s="204"/>
      <c r="C16" s="204"/>
      <c r="D16" s="204"/>
      <c r="E16" s="204"/>
      <c r="F16" s="204"/>
      <c r="G16" s="193"/>
    </row>
    <row r="17" spans="1:7" x14ac:dyDescent="0.35">
      <c r="A17" s="198" t="s">
        <v>124</v>
      </c>
      <c r="B17" s="207"/>
      <c r="C17" s="207"/>
      <c r="D17" s="204"/>
      <c r="E17" s="204"/>
      <c r="F17" s="204"/>
      <c r="G17" s="193"/>
    </row>
    <row r="18" spans="1:7" x14ac:dyDescent="0.35">
      <c r="A18" s="198" t="s">
        <v>125</v>
      </c>
      <c r="B18" s="207"/>
      <c r="C18" s="207"/>
      <c r="D18" s="204"/>
      <c r="E18" s="204"/>
      <c r="F18" s="204"/>
      <c r="G18" s="193"/>
    </row>
    <row r="19" spans="1:7" x14ac:dyDescent="0.35">
      <c r="A19" s="197" t="s">
        <v>126</v>
      </c>
      <c r="B19" s="204"/>
      <c r="C19" s="204"/>
      <c r="D19" s="204"/>
      <c r="E19" s="204"/>
      <c r="F19" s="204"/>
      <c r="G19" s="193"/>
    </row>
    <row r="20" spans="1:7" x14ac:dyDescent="0.35">
      <c r="A20" s="192"/>
      <c r="B20" s="204"/>
      <c r="C20" s="204"/>
      <c r="D20" s="204"/>
      <c r="E20" s="204"/>
      <c r="F20" s="204"/>
      <c r="G20" s="193"/>
    </row>
    <row r="21" spans="1:7" x14ac:dyDescent="0.35">
      <c r="A21" s="199" t="s">
        <v>127</v>
      </c>
      <c r="B21" s="204"/>
      <c r="C21" s="204"/>
      <c r="D21" s="204"/>
      <c r="E21" s="204"/>
      <c r="F21" s="204"/>
      <c r="G21" s="193"/>
    </row>
    <row r="22" spans="1:7" x14ac:dyDescent="0.35">
      <c r="A22" s="197" t="s">
        <v>128</v>
      </c>
      <c r="B22" s="204"/>
      <c r="C22" s="204"/>
      <c r="D22" s="204"/>
      <c r="E22" s="204"/>
      <c r="F22" s="204"/>
      <c r="G22" s="193"/>
    </row>
    <row r="23" spans="1:7" ht="15" thickBot="1" x14ac:dyDescent="0.4">
      <c r="A23" s="200"/>
      <c r="B23" s="201"/>
      <c r="C23" s="201"/>
      <c r="D23" s="201"/>
      <c r="E23" s="201"/>
      <c r="F23" s="201"/>
      <c r="G23" s="202"/>
    </row>
    <row r="24" spans="1:7" s="191" customFormat="1" ht="15" thickTop="1" x14ac:dyDescent="0.35"/>
    <row r="25" spans="1:7" s="191" customFormat="1" x14ac:dyDescent="0.35"/>
    <row r="26" spans="1:7" s="191" customFormat="1" x14ac:dyDescent="0.35"/>
    <row r="27" spans="1:7" s="191" customFormat="1" x14ac:dyDescent="0.35"/>
    <row r="28" spans="1:7" s="191" customFormat="1" x14ac:dyDescent="0.35"/>
    <row r="29" spans="1:7" s="191" customFormat="1" x14ac:dyDescent="0.35"/>
    <row r="30" spans="1:7" s="191" customFormat="1" x14ac:dyDescent="0.35"/>
    <row r="31" spans="1:7" s="191" customFormat="1" x14ac:dyDescent="0.35"/>
    <row r="32" spans="1:7" s="191" customFormat="1" x14ac:dyDescent="0.35"/>
    <row r="33" s="191" customFormat="1" x14ac:dyDescent="0.35"/>
    <row r="34" s="191" customFormat="1" x14ac:dyDescent="0.35"/>
    <row r="35" s="191" customFormat="1" x14ac:dyDescent="0.35"/>
    <row r="36" s="191" customFormat="1" x14ac:dyDescent="0.35"/>
    <row r="37" s="191" customFormat="1" x14ac:dyDescent="0.35"/>
    <row r="38" s="191" customFormat="1" x14ac:dyDescent="0.35"/>
    <row r="39" s="191" customFormat="1" x14ac:dyDescent="0.35"/>
    <row r="40" s="191" customFormat="1" x14ac:dyDescent="0.35"/>
    <row r="41" s="191" customFormat="1" x14ac:dyDescent="0.35"/>
    <row r="42" s="191" customFormat="1" x14ac:dyDescent="0.35"/>
    <row r="43" s="191" customFormat="1" x14ac:dyDescent="0.35"/>
    <row r="44" s="191" customFormat="1" x14ac:dyDescent="0.35"/>
    <row r="45" s="191" customFormat="1" x14ac:dyDescent="0.35"/>
    <row r="46" s="191" customFormat="1" x14ac:dyDescent="0.35"/>
    <row r="47" s="191" customFormat="1" x14ac:dyDescent="0.35"/>
    <row r="48" s="191" customFormat="1" x14ac:dyDescent="0.35"/>
    <row r="49" s="191" customFormat="1" x14ac:dyDescent="0.35"/>
    <row r="50" s="191" customFormat="1" x14ac:dyDescent="0.35"/>
    <row r="51" s="191" customFormat="1" x14ac:dyDescent="0.35"/>
    <row r="52" s="191" customFormat="1" x14ac:dyDescent="0.35"/>
    <row r="53" s="191" customFormat="1" x14ac:dyDescent="0.35"/>
    <row r="54" s="191" customFormat="1" x14ac:dyDescent="0.35"/>
    <row r="55" s="191" customFormat="1" x14ac:dyDescent="0.35"/>
    <row r="56" s="191" customFormat="1" x14ac:dyDescent="0.35"/>
    <row r="57" s="191" customFormat="1" x14ac:dyDescent="0.35"/>
    <row r="58" s="191" customFormat="1" x14ac:dyDescent="0.35"/>
    <row r="59" s="191" customFormat="1" x14ac:dyDescent="0.35"/>
    <row r="60" s="191" customFormat="1" x14ac:dyDescent="0.35"/>
    <row r="61" s="191" customFormat="1" x14ac:dyDescent="0.35"/>
    <row r="62" s="191" customFormat="1" x14ac:dyDescent="0.35"/>
    <row r="63" s="191" customFormat="1" x14ac:dyDescent="0.35"/>
    <row r="64" s="191" customFormat="1" x14ac:dyDescent="0.35"/>
    <row r="65" s="191" customFormat="1" x14ac:dyDescent="0.35"/>
    <row r="66" s="191" customFormat="1" x14ac:dyDescent="0.35"/>
    <row r="67" s="191" customFormat="1" x14ac:dyDescent="0.35"/>
    <row r="68" s="191" customFormat="1" x14ac:dyDescent="0.35"/>
    <row r="69" s="191" customFormat="1" x14ac:dyDescent="0.35"/>
    <row r="70" s="191" customFormat="1" x14ac:dyDescent="0.35"/>
    <row r="71" s="191" customFormat="1" x14ac:dyDescent="0.35"/>
    <row r="72" s="191" customFormat="1" x14ac:dyDescent="0.35"/>
    <row r="73" s="191" customFormat="1" x14ac:dyDescent="0.35"/>
    <row r="74" s="191" customFormat="1" x14ac:dyDescent="0.35"/>
    <row r="75" s="191" customFormat="1" x14ac:dyDescent="0.35"/>
    <row r="76" s="191" customFormat="1" x14ac:dyDescent="0.35"/>
    <row r="77" s="191" customFormat="1" x14ac:dyDescent="0.35"/>
    <row r="78" s="191" customFormat="1" x14ac:dyDescent="0.35"/>
    <row r="79" s="191" customFormat="1" x14ac:dyDescent="0.35"/>
    <row r="80" s="191" customFormat="1" x14ac:dyDescent="0.35"/>
    <row r="81" s="191" customFormat="1" x14ac:dyDescent="0.35"/>
    <row r="82" s="191" customFormat="1" x14ac:dyDescent="0.35"/>
    <row r="83" s="191" customFormat="1" x14ac:dyDescent="0.35"/>
    <row r="84" s="191" customFormat="1" x14ac:dyDescent="0.35"/>
    <row r="85" s="191" customFormat="1" x14ac:dyDescent="0.35"/>
    <row r="86" s="191" customFormat="1" x14ac:dyDescent="0.35"/>
    <row r="87" s="191" customFormat="1" x14ac:dyDescent="0.35"/>
    <row r="88" s="191" customFormat="1" x14ac:dyDescent="0.35"/>
    <row r="89" s="191" customFormat="1" x14ac:dyDescent="0.35"/>
    <row r="90" s="191" customFormat="1" x14ac:dyDescent="0.35"/>
    <row r="91" s="191" customFormat="1" x14ac:dyDescent="0.35"/>
    <row r="92" s="191" customFormat="1" x14ac:dyDescent="0.35"/>
    <row r="93" s="191" customFormat="1" x14ac:dyDescent="0.35"/>
    <row r="94" s="191" customFormat="1" x14ac:dyDescent="0.35"/>
    <row r="95" s="191" customFormat="1" x14ac:dyDescent="0.35"/>
    <row r="96" s="191" customFormat="1" x14ac:dyDescent="0.35"/>
    <row r="97" s="191" customFormat="1" x14ac:dyDescent="0.35"/>
    <row r="98" s="191" customFormat="1" x14ac:dyDescent="0.35"/>
    <row r="99" s="191" customFormat="1" x14ac:dyDescent="0.35"/>
    <row r="100" s="191" customFormat="1" x14ac:dyDescent="0.35"/>
    <row r="101" s="191" customFormat="1" x14ac:dyDescent="0.35"/>
    <row r="102" s="191" customFormat="1" x14ac:dyDescent="0.35"/>
    <row r="103" s="191" customFormat="1" x14ac:dyDescent="0.35"/>
    <row r="104" s="191" customFormat="1" x14ac:dyDescent="0.35"/>
    <row r="105" s="191" customFormat="1" x14ac:dyDescent="0.35"/>
    <row r="106" s="191" customFormat="1" x14ac:dyDescent="0.35"/>
    <row r="107" s="191" customFormat="1" x14ac:dyDescent="0.35"/>
    <row r="108" s="191" customFormat="1" x14ac:dyDescent="0.35"/>
    <row r="109" s="191" customFormat="1" x14ac:dyDescent="0.35"/>
    <row r="110" s="191" customFormat="1" x14ac:dyDescent="0.35"/>
    <row r="111" s="191" customFormat="1" x14ac:dyDescent="0.35"/>
    <row r="112" s="191" customFormat="1" x14ac:dyDescent="0.35"/>
    <row r="113" s="191" customFormat="1" x14ac:dyDescent="0.35"/>
    <row r="114" s="191" customFormat="1" x14ac:dyDescent="0.35"/>
    <row r="115" s="191" customFormat="1" x14ac:dyDescent="0.35"/>
    <row r="116" s="191" customFormat="1" x14ac:dyDescent="0.35"/>
    <row r="117" s="191" customFormat="1" x14ac:dyDescent="0.35"/>
    <row r="118" s="191" customFormat="1" x14ac:dyDescent="0.35"/>
    <row r="119" s="191" customFormat="1" x14ac:dyDescent="0.35"/>
    <row r="120" s="191" customFormat="1" x14ac:dyDescent="0.35"/>
    <row r="121" s="191" customFormat="1" x14ac:dyDescent="0.35"/>
    <row r="122" s="191" customFormat="1" x14ac:dyDescent="0.35"/>
    <row r="123" s="191" customFormat="1" x14ac:dyDescent="0.35"/>
    <row r="124" s="191" customFormat="1" x14ac:dyDescent="0.35"/>
    <row r="125" s="191" customFormat="1" x14ac:dyDescent="0.35"/>
    <row r="126" s="191" customFormat="1" x14ac:dyDescent="0.35"/>
    <row r="127" s="191" customFormat="1" x14ac:dyDescent="0.35"/>
    <row r="128" s="191" customFormat="1" x14ac:dyDescent="0.35"/>
    <row r="129" s="191" customFormat="1" x14ac:dyDescent="0.35"/>
    <row r="130" s="191" customFormat="1" x14ac:dyDescent="0.35"/>
    <row r="131" s="191" customFormat="1" x14ac:dyDescent="0.35"/>
    <row r="132" s="191" customFormat="1" x14ac:dyDescent="0.35"/>
    <row r="133" s="191" customFormat="1" x14ac:dyDescent="0.35"/>
    <row r="134" s="191" customFormat="1" x14ac:dyDescent="0.35"/>
    <row r="135" s="191" customFormat="1" x14ac:dyDescent="0.35"/>
    <row r="136" s="191" customFormat="1" x14ac:dyDescent="0.35"/>
    <row r="137" s="191" customFormat="1" x14ac:dyDescent="0.35"/>
    <row r="138" s="191" customFormat="1" x14ac:dyDescent="0.35"/>
    <row r="139" s="191" customFormat="1" x14ac:dyDescent="0.35"/>
    <row r="140" s="191" customFormat="1" x14ac:dyDescent="0.35"/>
    <row r="141" s="191" customFormat="1" x14ac:dyDescent="0.35"/>
    <row r="142" s="191" customFormat="1" x14ac:dyDescent="0.35"/>
    <row r="143" s="191" customFormat="1" x14ac:dyDescent="0.35"/>
    <row r="144" s="191" customFormat="1" x14ac:dyDescent="0.35"/>
    <row r="145" s="191" customFormat="1" x14ac:dyDescent="0.35"/>
    <row r="146" s="191" customFormat="1" x14ac:dyDescent="0.35"/>
    <row r="147" s="191" customFormat="1" x14ac:dyDescent="0.35"/>
    <row r="148" s="191" customFormat="1" x14ac:dyDescent="0.35"/>
    <row r="149" s="191" customFormat="1" x14ac:dyDescent="0.35"/>
    <row r="150" s="191" customFormat="1" x14ac:dyDescent="0.35"/>
    <row r="151" s="191" customFormat="1" x14ac:dyDescent="0.35"/>
    <row r="152" s="191" customFormat="1" x14ac:dyDescent="0.35"/>
    <row r="153" s="191" customFormat="1" x14ac:dyDescent="0.35"/>
    <row r="154" s="191" customFormat="1" x14ac:dyDescent="0.35"/>
    <row r="155" s="191" customFormat="1" x14ac:dyDescent="0.35"/>
    <row r="156" s="191" customFormat="1" x14ac:dyDescent="0.35"/>
    <row r="157" s="191" customFormat="1" x14ac:dyDescent="0.35"/>
    <row r="158" s="191" customFormat="1" x14ac:dyDescent="0.35"/>
    <row r="159" s="191" customFormat="1" x14ac:dyDescent="0.35"/>
    <row r="160" s="191" customFormat="1" x14ac:dyDescent="0.35"/>
    <row r="161" s="191" customFormat="1" x14ac:dyDescent="0.35"/>
    <row r="162" s="191" customFormat="1" x14ac:dyDescent="0.35"/>
    <row r="163" s="191" customFormat="1" x14ac:dyDescent="0.35"/>
    <row r="164" s="191" customFormat="1" x14ac:dyDescent="0.35"/>
  </sheetData>
  <mergeCells count="3">
    <mergeCell ref="A5:G5"/>
    <mergeCell ref="A6:G6"/>
    <mergeCell ref="A4:G4"/>
  </mergeCells>
  <hyperlinks>
    <hyperlink ref="A11" r:id="rId1" display="mailto:joubert.nadia@ccmsa.msa.fr" xr:uid="{BBB3D790-27F9-4794-A4B8-2E1E5269E34E}"/>
    <hyperlink ref="A15" r:id="rId2" xr:uid="{647388BA-2A19-426B-9EA1-F62ECE1BDD04}"/>
    <hyperlink ref="A22" r:id="rId3" xr:uid="{1694A260-1070-4772-8C03-BF97EAAB3174}"/>
    <hyperlink ref="A19" r:id="rId4" xr:uid="{DC438ADA-1121-4D30-9DA0-C71F76AB3909}"/>
  </hyperlinks>
  <pageMargins left="0.7" right="0.7" top="0.75" bottom="0.75" header="0.3" footer="0.3"/>
  <pageSetup paperSize="9"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24F8B-E9C9-4E24-9CA9-583EDAC5C2A3}">
  <dimension ref="A1:AE44"/>
  <sheetViews>
    <sheetView zoomScale="80" zoomScaleNormal="80" workbookViewId="0">
      <selection sqref="A1:B1"/>
    </sheetView>
  </sheetViews>
  <sheetFormatPr baseColWidth="10" defaultRowHeight="14.5" x14ac:dyDescent="0.35"/>
  <cols>
    <col min="1" max="1" width="3.1796875" bestFit="1" customWidth="1"/>
    <col min="2" max="2" width="24.1796875" bestFit="1" customWidth="1"/>
    <col min="3" max="4" width="10.1796875" bestFit="1" customWidth="1"/>
    <col min="5" max="5" width="10" bestFit="1" customWidth="1"/>
    <col min="6" max="6" width="10.1796875" bestFit="1" customWidth="1"/>
    <col min="7" max="7" width="9.81640625" customWidth="1"/>
    <col min="8" max="8" width="18.1796875" bestFit="1" customWidth="1"/>
    <col min="9" max="9" width="8.81640625" bestFit="1" customWidth="1"/>
    <col min="10" max="10" width="14.1796875" bestFit="1" customWidth="1"/>
    <col min="11" max="11" width="12" bestFit="1" customWidth="1"/>
    <col min="12" max="12" width="10.1796875" customWidth="1"/>
    <col min="13" max="13" width="8.26953125" bestFit="1" customWidth="1"/>
    <col min="14" max="14" width="10.1796875" customWidth="1"/>
    <col min="15" max="15" width="4.453125" customWidth="1"/>
    <col min="16" max="16" width="10.1796875" customWidth="1"/>
    <col min="17" max="17" width="4.453125" customWidth="1"/>
    <col min="18" max="18" width="10.1796875" customWidth="1"/>
    <col min="19" max="19" width="4" customWidth="1"/>
    <col min="20" max="20" width="10.1796875" customWidth="1"/>
    <col min="21" max="21" width="5" bestFit="1" customWidth="1"/>
    <col min="22" max="22" width="10.1796875" bestFit="1" customWidth="1"/>
    <col min="23" max="23" width="5" bestFit="1" customWidth="1"/>
    <col min="24" max="24" width="10.1796875" bestFit="1" customWidth="1"/>
    <col min="25" max="25" width="5" bestFit="1" customWidth="1"/>
    <col min="26" max="26" width="14.81640625" bestFit="1" customWidth="1"/>
    <col min="27" max="27" width="14.453125" bestFit="1" customWidth="1"/>
    <col min="28" max="28" width="23.54296875" bestFit="1" customWidth="1"/>
    <col min="29" max="29" width="23.54296875" customWidth="1"/>
    <col min="30" max="30" width="38.54296875" bestFit="1" customWidth="1"/>
  </cols>
  <sheetData>
    <row r="1" spans="1:31" ht="15" thickBot="1" x14ac:dyDescent="0.4">
      <c r="A1" s="208" t="s">
        <v>3</v>
      </c>
      <c r="B1" s="209"/>
      <c r="C1" s="137" t="s">
        <v>4</v>
      </c>
      <c r="D1" s="138">
        <f>C1+1</f>
        <v>2012</v>
      </c>
      <c r="E1" s="139" t="s">
        <v>5</v>
      </c>
      <c r="F1" s="140">
        <f>D1+1</f>
        <v>2013</v>
      </c>
      <c r="G1" s="139" t="s">
        <v>5</v>
      </c>
      <c r="H1" s="140">
        <f>F1+1</f>
        <v>2014</v>
      </c>
      <c r="I1" s="139" t="s">
        <v>5</v>
      </c>
      <c r="J1" s="140">
        <f>H1+1</f>
        <v>2015</v>
      </c>
      <c r="K1" s="139" t="s">
        <v>5</v>
      </c>
      <c r="L1" s="140">
        <f t="shared" ref="L1" si="0">J1+1</f>
        <v>2016</v>
      </c>
      <c r="M1" s="139" t="s">
        <v>5</v>
      </c>
      <c r="N1" s="140">
        <f t="shared" ref="N1" si="1">L1+1</f>
        <v>2017</v>
      </c>
      <c r="O1" s="139" t="s">
        <v>5</v>
      </c>
      <c r="P1" s="140">
        <f t="shared" ref="P1" si="2">N1+1</f>
        <v>2018</v>
      </c>
      <c r="Q1" s="139" t="s">
        <v>5</v>
      </c>
      <c r="R1" s="140">
        <f t="shared" ref="R1" si="3">P1+1</f>
        <v>2019</v>
      </c>
      <c r="S1" s="139" t="s">
        <v>5</v>
      </c>
      <c r="T1" s="140">
        <f t="shared" ref="T1" si="4">R1+1</f>
        <v>2020</v>
      </c>
      <c r="U1" s="139" t="s">
        <v>5</v>
      </c>
      <c r="V1" s="141">
        <f t="shared" ref="V1" si="5">T1+1</f>
        <v>2021</v>
      </c>
      <c r="W1" s="142" t="s">
        <v>5</v>
      </c>
      <c r="X1" s="143">
        <f t="shared" ref="X1" si="6">V1+1</f>
        <v>2022</v>
      </c>
      <c r="Y1" s="139" t="s">
        <v>5</v>
      </c>
      <c r="Z1" s="144" t="s">
        <v>50</v>
      </c>
      <c r="AA1" s="143" t="s">
        <v>16</v>
      </c>
      <c r="AB1" s="145" t="s">
        <v>17</v>
      </c>
      <c r="AC1" s="145" t="s">
        <v>19</v>
      </c>
      <c r="AD1" s="146" t="s">
        <v>18</v>
      </c>
      <c r="AE1" s="147" t="s">
        <v>2</v>
      </c>
    </row>
    <row r="2" spans="1:31" x14ac:dyDescent="0.35">
      <c r="A2" s="210" t="s">
        <v>6</v>
      </c>
      <c r="B2" s="175" t="s">
        <v>7</v>
      </c>
      <c r="C2" s="176">
        <f>C3+C4+C5</f>
        <v>1313884</v>
      </c>
      <c r="D2" s="177">
        <f>D3+D4+D5</f>
        <v>1281546</v>
      </c>
      <c r="E2" s="178">
        <f t="shared" ref="E2:E10" si="7">(D2/C2-1)*100</f>
        <v>-2.4612522871121034</v>
      </c>
      <c r="F2" s="176">
        <f>F3+F4+F5</f>
        <v>1247695</v>
      </c>
      <c r="G2" s="178">
        <f t="shared" ref="G2:G10" si="8">(F2/D2-1)*100</f>
        <v>-2.6414190360704914</v>
      </c>
      <c r="H2" s="176">
        <f>H3+H4+H5</f>
        <v>1214096</v>
      </c>
      <c r="I2" s="178">
        <f t="shared" ref="I2:I10" si="9">(H2/F2-1)*100</f>
        <v>-2.6928856811961221</v>
      </c>
      <c r="J2" s="176">
        <f>J3+J4+J5</f>
        <v>1192096</v>
      </c>
      <c r="K2" s="178">
        <f t="shared" ref="K2:K10" si="10">(J2/H2-1)*100</f>
        <v>-1.8120478117051753</v>
      </c>
      <c r="L2" s="176">
        <f t="shared" ref="L2" si="11">L3+L4+L5</f>
        <v>1156226</v>
      </c>
      <c r="M2" s="178">
        <f t="shared" ref="M2:M10" si="12">(L2/J2-1)*100</f>
        <v>-3.0089858534883107</v>
      </c>
      <c r="N2" s="176">
        <f t="shared" ref="N2" si="13">N3+N4+N5</f>
        <v>1126293</v>
      </c>
      <c r="O2" s="178">
        <f t="shared" ref="O2:O10" si="14">(N2/L2-1)*100</f>
        <v>-2.5888537362072861</v>
      </c>
      <c r="P2" s="176">
        <f t="shared" ref="P2" si="15">P3+P4+P5</f>
        <v>1100063</v>
      </c>
      <c r="Q2" s="178">
        <f t="shared" ref="Q2:Q10" si="16">(P2/N2-1)*100</f>
        <v>-2.3288788974094699</v>
      </c>
      <c r="R2" s="176">
        <f t="shared" ref="R2" si="17">R3+R4+R5</f>
        <v>1073235</v>
      </c>
      <c r="S2" s="178">
        <f t="shared" ref="S2:S10" si="18">(R2/P2-1)*100</f>
        <v>-2.4387694159334505</v>
      </c>
      <c r="T2" s="176">
        <f t="shared" ref="T2" si="19">T3+T4+T5</f>
        <v>1056297</v>
      </c>
      <c r="U2" s="178">
        <f t="shared" ref="U2:U10" si="20">(T2/R2-1)*100</f>
        <v>-1.5782191225593656</v>
      </c>
      <c r="V2" s="179">
        <f t="shared" ref="V2" si="21">V3+V4+V5</f>
        <v>1029172</v>
      </c>
      <c r="W2" s="180">
        <f t="shared" ref="W2:W10" si="22">(V2/T2-1)*100</f>
        <v>-2.5679330718538451</v>
      </c>
      <c r="X2" s="181">
        <f t="shared" ref="X2" si="23">X3+X4+X5</f>
        <v>1002903</v>
      </c>
      <c r="Y2" s="178">
        <f t="shared" ref="Y2:Y10" si="24">(X2/V2-1)*100</f>
        <v>-2.5524402140750024</v>
      </c>
      <c r="Z2" s="182">
        <f>D2/D10</f>
        <v>0.78449143946410416</v>
      </c>
      <c r="AA2" s="183">
        <f>X2/X10</f>
        <v>0.84951247836837174</v>
      </c>
      <c r="AB2" s="184">
        <f>(X2/D2)-1</f>
        <v>-0.21742723242084172</v>
      </c>
      <c r="AC2" s="185">
        <f t="shared" ref="AC2:AC10" si="25">(D2/$D$10)*AB2*100</f>
        <v>-17.056980254052245</v>
      </c>
      <c r="AD2" s="184">
        <f t="shared" ref="AD2:AD10" si="26">(X2/D2)^(1/10)-1</f>
        <v>-2.4218740173808539E-2</v>
      </c>
      <c r="AE2" s="186">
        <f t="shared" ref="AE2:AE10" si="27">X2-D2</f>
        <v>-278643</v>
      </c>
    </row>
    <row r="3" spans="1:31" x14ac:dyDescent="0.35">
      <c r="A3" s="211"/>
      <c r="B3" s="1" t="s">
        <v>8</v>
      </c>
      <c r="C3" s="2">
        <v>482105</v>
      </c>
      <c r="D3" s="13">
        <v>476822</v>
      </c>
      <c r="E3" s="3">
        <f t="shared" si="7"/>
        <v>-1.09581937544726</v>
      </c>
      <c r="F3" s="4">
        <v>471744</v>
      </c>
      <c r="G3" s="3">
        <f t="shared" si="8"/>
        <v>-1.064967639915948</v>
      </c>
      <c r="H3" s="5">
        <v>459434</v>
      </c>
      <c r="I3" s="3">
        <f t="shared" si="9"/>
        <v>-2.6094661511328221</v>
      </c>
      <c r="J3" s="5">
        <v>451445</v>
      </c>
      <c r="K3" s="3">
        <f t="shared" si="10"/>
        <v>-1.7388787072789569</v>
      </c>
      <c r="L3" s="5">
        <v>446162</v>
      </c>
      <c r="M3" s="3">
        <f t="shared" si="12"/>
        <v>-1.170242222197615</v>
      </c>
      <c r="N3" s="5">
        <v>443065</v>
      </c>
      <c r="O3" s="3">
        <f t="shared" si="14"/>
        <v>-0.69414248636145981</v>
      </c>
      <c r="P3" s="5">
        <v>449223</v>
      </c>
      <c r="Q3" s="3">
        <f t="shared" si="16"/>
        <v>1.3898637897374</v>
      </c>
      <c r="R3" s="5">
        <v>442071</v>
      </c>
      <c r="S3" s="3">
        <f t="shared" si="18"/>
        <v>-1.5920823288210983</v>
      </c>
      <c r="T3" s="5">
        <f>'[1]NSA-1er janvier 2020'!$B$2</f>
        <v>435423</v>
      </c>
      <c r="U3" s="3">
        <f t="shared" si="20"/>
        <v>-1.5038308326038141</v>
      </c>
      <c r="V3" s="15">
        <f>'[2]NSA-1er janvier 2021'!$B$2</f>
        <v>430680</v>
      </c>
      <c r="W3" s="16">
        <f t="shared" si="22"/>
        <v>-1.0892855912526422</v>
      </c>
      <c r="X3" s="11">
        <f>'[3]NSA-1er janvier 2022 ok'!$B$2</f>
        <v>425498</v>
      </c>
      <c r="Y3" s="3">
        <f t="shared" si="24"/>
        <v>-1.2032135228011498</v>
      </c>
      <c r="Z3" s="48">
        <f>D3/D10</f>
        <v>0.29188400349901844</v>
      </c>
      <c r="AA3" s="50">
        <f>X3/X10</f>
        <v>0.36041956253075863</v>
      </c>
      <c r="AB3" s="19">
        <f t="shared" ref="AB3:AB9" si="28">(X3/D3)-1</f>
        <v>-0.1076376509473137</v>
      </c>
      <c r="AC3" s="23">
        <f t="shared" si="25"/>
        <v>-3.1417708485731839</v>
      </c>
      <c r="AD3" s="19">
        <f t="shared" si="26"/>
        <v>-1.132369956542334E-2</v>
      </c>
      <c r="AE3" s="148">
        <f t="shared" si="27"/>
        <v>-51324</v>
      </c>
    </row>
    <row r="4" spans="1:31" x14ac:dyDescent="0.35">
      <c r="A4" s="211"/>
      <c r="B4" s="1" t="s">
        <v>9</v>
      </c>
      <c r="C4" s="2">
        <v>824657</v>
      </c>
      <c r="D4" s="13">
        <v>797417</v>
      </c>
      <c r="E4" s="3">
        <f t="shared" si="7"/>
        <v>-3.3031915087121111</v>
      </c>
      <c r="F4" s="4">
        <v>768422</v>
      </c>
      <c r="G4" s="3">
        <f t="shared" si="8"/>
        <v>-3.6361151066505948</v>
      </c>
      <c r="H4" s="5">
        <v>747410</v>
      </c>
      <c r="I4" s="3">
        <f t="shared" si="9"/>
        <v>-2.7344349849431682</v>
      </c>
      <c r="J4" s="5">
        <v>733820</v>
      </c>
      <c r="K4" s="3">
        <f t="shared" si="10"/>
        <v>-1.8182791239078955</v>
      </c>
      <c r="L4" s="5">
        <v>703230</v>
      </c>
      <c r="M4" s="3">
        <f t="shared" si="12"/>
        <v>-4.1685972036739294</v>
      </c>
      <c r="N4" s="5">
        <v>676346</v>
      </c>
      <c r="O4" s="3">
        <f t="shared" si="14"/>
        <v>-3.8229313311434421</v>
      </c>
      <c r="P4" s="5">
        <v>644042</v>
      </c>
      <c r="Q4" s="3">
        <f t="shared" si="16"/>
        <v>-4.7762535743539498</v>
      </c>
      <c r="R4" s="5">
        <v>624421</v>
      </c>
      <c r="S4" s="3">
        <f t="shared" si="18"/>
        <v>-3.0465404430145893</v>
      </c>
      <c r="T4" s="5">
        <f>'[1]NSA-1er janvier 2020'!$D$2</f>
        <v>614318</v>
      </c>
      <c r="U4" s="3">
        <f t="shared" si="20"/>
        <v>-1.6179788956489305</v>
      </c>
      <c r="V4" s="15">
        <f>'[2]NSA-1er janvier 2021'!$D$2</f>
        <v>592195</v>
      </c>
      <c r="W4" s="16">
        <f t="shared" si="22"/>
        <v>-3.6012293307374987</v>
      </c>
      <c r="X4" s="11">
        <f>'[3]NSA-1er janvier 2022 ok'!$D$2</f>
        <v>571229</v>
      </c>
      <c r="Y4" s="3">
        <f t="shared" si="24"/>
        <v>-3.5403878789925569</v>
      </c>
      <c r="Z4" s="48">
        <f>D4/D10</f>
        <v>0.48813449551022559</v>
      </c>
      <c r="AA4" s="50">
        <f>X4/X10</f>
        <v>0.48386151353210288</v>
      </c>
      <c r="AB4" s="19">
        <f t="shared" si="28"/>
        <v>-0.28365083764203669</v>
      </c>
      <c r="AC4" s="23">
        <f t="shared" si="25"/>
        <v>-13.84597585334485</v>
      </c>
      <c r="AD4" s="19">
        <f t="shared" si="26"/>
        <v>-3.2808489768437643E-2</v>
      </c>
      <c r="AE4" s="148">
        <f t="shared" si="27"/>
        <v>-226188</v>
      </c>
    </row>
    <row r="5" spans="1:31" x14ac:dyDescent="0.35">
      <c r="A5" s="211"/>
      <c r="B5" s="6" t="s">
        <v>10</v>
      </c>
      <c r="C5" s="2">
        <v>7122</v>
      </c>
      <c r="D5" s="13">
        <v>7307</v>
      </c>
      <c r="E5" s="3">
        <f t="shared" si="7"/>
        <v>2.5975849480482927</v>
      </c>
      <c r="F5" s="4">
        <v>7529</v>
      </c>
      <c r="G5" s="3">
        <f t="shared" si="8"/>
        <v>3.0381825646640159</v>
      </c>
      <c r="H5" s="5">
        <v>7252</v>
      </c>
      <c r="I5" s="3">
        <f t="shared" si="9"/>
        <v>-3.6791074511887345</v>
      </c>
      <c r="J5" s="5">
        <v>6831</v>
      </c>
      <c r="K5" s="3">
        <f t="shared" si="10"/>
        <v>-5.805295091009377</v>
      </c>
      <c r="L5" s="5">
        <v>6834</v>
      </c>
      <c r="M5" s="3">
        <f t="shared" si="12"/>
        <v>4.3917435221785261E-2</v>
      </c>
      <c r="N5" s="5">
        <v>6882</v>
      </c>
      <c r="O5" s="3">
        <f t="shared" si="14"/>
        <v>0.70237050043897575</v>
      </c>
      <c r="P5" s="5">
        <v>6798</v>
      </c>
      <c r="Q5" s="3">
        <f t="shared" si="16"/>
        <v>-1.2205754141238034</v>
      </c>
      <c r="R5" s="5">
        <v>6743</v>
      </c>
      <c r="S5" s="3">
        <f t="shared" si="18"/>
        <v>-0.8090614886731351</v>
      </c>
      <c r="T5" s="5">
        <f>'[1]NSA-1er janvier 2020'!$E$2</f>
        <v>6556</v>
      </c>
      <c r="U5" s="3">
        <f t="shared" si="20"/>
        <v>-2.7732463295269127</v>
      </c>
      <c r="V5" s="15">
        <f>'[2]NSA-1er janvier 2021'!$E$2</f>
        <v>6297</v>
      </c>
      <c r="W5" s="16">
        <f t="shared" si="22"/>
        <v>-3.9505796217205624</v>
      </c>
      <c r="X5" s="11">
        <f>'[3]NSA-1er janvier 2022 ok'!$E$2</f>
        <v>6176</v>
      </c>
      <c r="Y5" s="3">
        <f t="shared" si="24"/>
        <v>-1.9215499444179773</v>
      </c>
      <c r="Z5" s="48">
        <f>D5/D10</f>
        <v>4.4729404548601529E-3</v>
      </c>
      <c r="AA5" s="50">
        <f>X5/X10</f>
        <v>5.231402305510168E-3</v>
      </c>
      <c r="AB5" s="19">
        <f t="shared" si="28"/>
        <v>-0.15478308471328861</v>
      </c>
      <c r="AC5" s="23">
        <f t="shared" si="25"/>
        <v>-6.9233552134211479E-2</v>
      </c>
      <c r="AD5" s="19">
        <f t="shared" si="26"/>
        <v>-1.6675594990208098E-2</v>
      </c>
      <c r="AE5" s="148">
        <f t="shared" si="27"/>
        <v>-1131</v>
      </c>
    </row>
    <row r="6" spans="1:31" x14ac:dyDescent="0.35">
      <c r="A6" s="211"/>
      <c r="B6" s="7" t="s">
        <v>11</v>
      </c>
      <c r="C6" s="8">
        <f>C7+C8+C9</f>
        <v>372445</v>
      </c>
      <c r="D6" s="14">
        <f>D7+D8+D9</f>
        <v>352055</v>
      </c>
      <c r="E6" s="9">
        <f t="shared" si="7"/>
        <v>-5.4746338385533448</v>
      </c>
      <c r="F6" s="8">
        <f>F7+F8+F9</f>
        <v>332856</v>
      </c>
      <c r="G6" s="9">
        <f t="shared" si="8"/>
        <v>-5.4534092684381701</v>
      </c>
      <c r="H6" s="8">
        <f>H7+H8+H9</f>
        <v>315017</v>
      </c>
      <c r="I6" s="9">
        <f t="shared" si="9"/>
        <v>-5.359374624462232</v>
      </c>
      <c r="J6" s="8">
        <f>J7+J8+J9</f>
        <v>290817</v>
      </c>
      <c r="K6" s="9">
        <f t="shared" si="10"/>
        <v>-7.6821250916617174</v>
      </c>
      <c r="L6" s="8">
        <f t="shared" ref="L6" si="29">L7+L8+L9</f>
        <v>273413</v>
      </c>
      <c r="M6" s="9">
        <f t="shared" si="12"/>
        <v>-5.9845194744461256</v>
      </c>
      <c r="N6" s="8">
        <f t="shared" ref="N6" si="30">N7+N8+N9</f>
        <v>256853</v>
      </c>
      <c r="O6" s="9">
        <f t="shared" si="14"/>
        <v>-6.0567712581332973</v>
      </c>
      <c r="P6" s="8">
        <f t="shared" ref="P6" si="31">P7+P8+P9</f>
        <v>238295</v>
      </c>
      <c r="Q6" s="9">
        <f t="shared" si="16"/>
        <v>-7.2251443432624907</v>
      </c>
      <c r="R6" s="8">
        <f t="shared" ref="R6" si="32">R7+R8+R9</f>
        <v>225840</v>
      </c>
      <c r="S6" s="9">
        <f t="shared" si="18"/>
        <v>-5.2267147862942949</v>
      </c>
      <c r="T6" s="8">
        <f t="shared" ref="T6" si="33">T7+T8+T9</f>
        <v>203104</v>
      </c>
      <c r="U6" s="9">
        <f t="shared" si="20"/>
        <v>-10.067304286220335</v>
      </c>
      <c r="V6" s="17">
        <f t="shared" ref="V6" si="34">V7+V8+V9</f>
        <v>189739</v>
      </c>
      <c r="W6" s="18">
        <f t="shared" si="22"/>
        <v>-6.5803726169843983</v>
      </c>
      <c r="X6" s="12">
        <f t="shared" ref="X6" si="35">X7+X8+X9</f>
        <v>177660</v>
      </c>
      <c r="Y6" s="9">
        <f t="shared" si="24"/>
        <v>-6.3661134505821115</v>
      </c>
      <c r="Z6" s="49">
        <f>D6/D10</f>
        <v>0.21550856053589584</v>
      </c>
      <c r="AA6" s="51">
        <f>X6/X10</f>
        <v>0.15048752163162829</v>
      </c>
      <c r="AB6" s="10">
        <f t="shared" si="28"/>
        <v>-0.49536294044964568</v>
      </c>
      <c r="AC6" s="23">
        <f t="shared" si="25"/>
        <v>-10.675495423913183</v>
      </c>
      <c r="AD6" s="10">
        <f t="shared" si="26"/>
        <v>-6.6105292712533181E-2</v>
      </c>
      <c r="AE6" s="148">
        <f t="shared" si="27"/>
        <v>-174395</v>
      </c>
    </row>
    <row r="7" spans="1:31" x14ac:dyDescent="0.35">
      <c r="A7" s="211"/>
      <c r="B7" s="1" t="s">
        <v>12</v>
      </c>
      <c r="C7" s="2">
        <v>42174</v>
      </c>
      <c r="D7" s="13">
        <v>39282</v>
      </c>
      <c r="E7" s="3">
        <f t="shared" si="7"/>
        <v>-6.8573054488547447</v>
      </c>
      <c r="F7" s="4">
        <v>36682</v>
      </c>
      <c r="G7" s="3">
        <f t="shared" si="8"/>
        <v>-6.618807596354559</v>
      </c>
      <c r="H7" s="5">
        <v>33535</v>
      </c>
      <c r="I7" s="3">
        <f t="shared" si="9"/>
        <v>-8.5791396325173075</v>
      </c>
      <c r="J7" s="5">
        <v>30797</v>
      </c>
      <c r="K7" s="3">
        <f t="shared" si="10"/>
        <v>-8.1646041449232154</v>
      </c>
      <c r="L7" s="5">
        <v>27806</v>
      </c>
      <c r="M7" s="3">
        <f t="shared" si="12"/>
        <v>-9.711984933597428</v>
      </c>
      <c r="N7" s="5">
        <v>25744</v>
      </c>
      <c r="O7" s="3">
        <f t="shared" si="14"/>
        <v>-7.4156656836653951</v>
      </c>
      <c r="P7" s="5">
        <v>23595</v>
      </c>
      <c r="Q7" s="3">
        <f t="shared" si="16"/>
        <v>-8.3475761342448713</v>
      </c>
      <c r="R7" s="5">
        <f>'[4]NSA-1er janvier 2019'!$G$2</f>
        <v>21740</v>
      </c>
      <c r="S7" s="3">
        <f t="shared" si="18"/>
        <v>-7.861835134562412</v>
      </c>
      <c r="T7" s="5">
        <f>'[1]NSA-1er janvier 2020'!$G$2</f>
        <v>20302</v>
      </c>
      <c r="U7" s="3">
        <f t="shared" si="20"/>
        <v>-6.6145354185832561</v>
      </c>
      <c r="V7" s="15">
        <f>'[2]NSA-1er janvier 2021'!$G$2</f>
        <v>19208</v>
      </c>
      <c r="W7" s="16">
        <f t="shared" si="22"/>
        <v>-5.3886316619052295</v>
      </c>
      <c r="X7" s="11">
        <f>'[3]NSA-1er janvier 2022 ok'!$G$2</f>
        <v>16415</v>
      </c>
      <c r="Y7" s="3">
        <f t="shared" si="24"/>
        <v>-14.540816326530614</v>
      </c>
      <c r="Z7" s="48">
        <f>D7/D10</f>
        <v>2.4046263438869099E-2</v>
      </c>
      <c r="AA7" s="50">
        <f>X7/X10</f>
        <v>1.3904382908832481E-2</v>
      </c>
      <c r="AB7" s="19">
        <f t="shared" si="28"/>
        <v>-0.58212412809938396</v>
      </c>
      <c r="AC7" s="23">
        <f t="shared" si="25"/>
        <v>-1.3997910138399767</v>
      </c>
      <c r="AD7" s="19">
        <f t="shared" si="26"/>
        <v>-8.3558537800027755E-2</v>
      </c>
      <c r="AE7" s="148">
        <f t="shared" si="27"/>
        <v>-22867</v>
      </c>
    </row>
    <row r="8" spans="1:31" x14ac:dyDescent="0.35">
      <c r="A8" s="211"/>
      <c r="B8" s="1" t="s">
        <v>13</v>
      </c>
      <c r="C8" s="2">
        <v>157573</v>
      </c>
      <c r="D8" s="13">
        <v>150395</v>
      </c>
      <c r="E8" s="3">
        <f t="shared" si="7"/>
        <v>-4.5553489493758477</v>
      </c>
      <c r="F8" s="4">
        <v>144240</v>
      </c>
      <c r="G8" s="3">
        <f t="shared" si="8"/>
        <v>-4.0925562684929639</v>
      </c>
      <c r="H8" s="5">
        <v>138182</v>
      </c>
      <c r="I8" s="3">
        <f t="shared" si="9"/>
        <v>-4.1999445368829713</v>
      </c>
      <c r="J8" s="5">
        <v>132765</v>
      </c>
      <c r="K8" s="3">
        <f t="shared" si="10"/>
        <v>-3.9201922102734099</v>
      </c>
      <c r="L8" s="5">
        <v>126941</v>
      </c>
      <c r="M8" s="3">
        <f t="shared" si="12"/>
        <v>-4.386698301510183</v>
      </c>
      <c r="N8" s="5">
        <v>122328</v>
      </c>
      <c r="O8" s="3">
        <f t="shared" si="14"/>
        <v>-3.6339716876344075</v>
      </c>
      <c r="P8" s="5">
        <v>116466</v>
      </c>
      <c r="Q8" s="3">
        <f t="shared" si="16"/>
        <v>-4.7920345301157514</v>
      </c>
      <c r="R8" s="5">
        <f>'[4]NSA-1er janvier 2019'!$H$2</f>
        <v>111608</v>
      </c>
      <c r="S8" s="3">
        <f t="shared" si="18"/>
        <v>-4.1711744200023997</v>
      </c>
      <c r="T8" s="5">
        <f>'[1]NSA-1er janvier 2020'!$H$2</f>
        <v>107338</v>
      </c>
      <c r="U8" s="3">
        <f t="shared" si="20"/>
        <v>-3.8258906171600549</v>
      </c>
      <c r="V8" s="15">
        <f>'[2]NSA-1er janvier 2021'!$H$2</f>
        <v>103394</v>
      </c>
      <c r="W8" s="16">
        <f t="shared" si="22"/>
        <v>-3.6743744060817263</v>
      </c>
      <c r="X8" s="11">
        <f>'[3]NSA-1er janvier 2022 ok'!$H$2</f>
        <v>99504</v>
      </c>
      <c r="Y8" s="3">
        <f t="shared" si="24"/>
        <v>-3.762307290558442</v>
      </c>
      <c r="Z8" s="48">
        <f>D8/D10</f>
        <v>9.2063484290227537E-2</v>
      </c>
      <c r="AA8" s="50">
        <f>X8/X10</f>
        <v>8.4285209683854223E-2</v>
      </c>
      <c r="AB8" s="19">
        <f t="shared" si="28"/>
        <v>-0.33838226004853889</v>
      </c>
      <c r="AC8" s="23">
        <f t="shared" si="25"/>
        <v>-3.1152649882070347</v>
      </c>
      <c r="AD8" s="19">
        <f t="shared" si="26"/>
        <v>-4.0465235397274535E-2</v>
      </c>
      <c r="AE8" s="148">
        <f t="shared" si="27"/>
        <v>-50891</v>
      </c>
    </row>
    <row r="9" spans="1:31" x14ac:dyDescent="0.35">
      <c r="A9" s="211"/>
      <c r="B9" s="1" t="s">
        <v>14</v>
      </c>
      <c r="C9" s="2">
        <v>172698</v>
      </c>
      <c r="D9" s="13">
        <v>162378</v>
      </c>
      <c r="E9" s="3">
        <f t="shared" si="7"/>
        <v>-5.9757495744015561</v>
      </c>
      <c r="F9" s="4">
        <v>151934</v>
      </c>
      <c r="G9" s="3">
        <f t="shared" si="8"/>
        <v>-6.4319058000467999</v>
      </c>
      <c r="H9" s="5">
        <v>143300</v>
      </c>
      <c r="I9" s="3">
        <f t="shared" si="9"/>
        <v>-5.6827306593652533</v>
      </c>
      <c r="J9" s="5">
        <v>127255</v>
      </c>
      <c r="K9" s="3">
        <f t="shared" si="10"/>
        <v>-11.19678995115143</v>
      </c>
      <c r="L9" s="5">
        <v>118666</v>
      </c>
      <c r="M9" s="3">
        <f t="shared" si="12"/>
        <v>-6.749440100585435</v>
      </c>
      <c r="N9" s="5">
        <v>108781</v>
      </c>
      <c r="O9" s="3">
        <f t="shared" si="14"/>
        <v>-8.3301029781066234</v>
      </c>
      <c r="P9" s="5">
        <v>98234</v>
      </c>
      <c r="Q9" s="3">
        <f t="shared" si="16"/>
        <v>-9.6956269936845594</v>
      </c>
      <c r="R9" s="5">
        <f>'[4]NSA-1er janvier 2019'!$I$2</f>
        <v>92492</v>
      </c>
      <c r="S9" s="3">
        <f t="shared" si="18"/>
        <v>-5.8452267035853156</v>
      </c>
      <c r="T9" s="5">
        <f>'[1]NSA-1er janvier 2020'!$I$2</f>
        <v>75464</v>
      </c>
      <c r="U9" s="3">
        <f t="shared" si="20"/>
        <v>-18.410240885698226</v>
      </c>
      <c r="V9" s="15">
        <f>'[2]NSA-1er janvier 2021'!$I$2</f>
        <v>67137</v>
      </c>
      <c r="W9" s="16">
        <f t="shared" si="22"/>
        <v>-11.034400508851904</v>
      </c>
      <c r="X9" s="11">
        <f>'[3]NSA-1er janvier 2022 ok'!$I$2</f>
        <v>61741</v>
      </c>
      <c r="Y9" s="3">
        <f t="shared" si="24"/>
        <v>-8.0372968705780696</v>
      </c>
      <c r="Z9" s="48">
        <f>D9/D10</f>
        <v>9.9398812806799214E-2</v>
      </c>
      <c r="AA9" s="50">
        <f>X9/X10</f>
        <v>5.2297929038941593E-2</v>
      </c>
      <c r="AB9" s="19">
        <f t="shared" si="28"/>
        <v>-0.61976991957038519</v>
      </c>
      <c r="AC9" s="172">
        <f t="shared" si="25"/>
        <v>-6.1604394218661724</v>
      </c>
      <c r="AD9" s="19">
        <f t="shared" si="26"/>
        <v>-9.2169755692121269E-2</v>
      </c>
      <c r="AE9" s="160">
        <f t="shared" si="27"/>
        <v>-100637</v>
      </c>
    </row>
    <row r="10" spans="1:31" ht="15" thickBot="1" x14ac:dyDescent="0.4">
      <c r="A10" s="212"/>
      <c r="B10" s="149" t="s">
        <v>15</v>
      </c>
      <c r="C10" s="150">
        <f>C2+C6</f>
        <v>1686329</v>
      </c>
      <c r="D10" s="151">
        <f>D2+D6</f>
        <v>1633601</v>
      </c>
      <c r="E10" s="152">
        <f t="shared" si="7"/>
        <v>-3.1267919842450698</v>
      </c>
      <c r="F10" s="150">
        <f>F2+F6</f>
        <v>1580551</v>
      </c>
      <c r="G10" s="152">
        <f t="shared" si="8"/>
        <v>-3.2474270032890495</v>
      </c>
      <c r="H10" s="150">
        <f>H2+H6</f>
        <v>1529113</v>
      </c>
      <c r="I10" s="152">
        <f t="shared" si="9"/>
        <v>-3.2544346876500652</v>
      </c>
      <c r="J10" s="150">
        <f>J2+J6</f>
        <v>1482913</v>
      </c>
      <c r="K10" s="152">
        <f t="shared" si="10"/>
        <v>-3.0213594417155543</v>
      </c>
      <c r="L10" s="150">
        <f t="shared" ref="L10" si="36">L2+L6</f>
        <v>1429639</v>
      </c>
      <c r="M10" s="152">
        <f t="shared" si="12"/>
        <v>-3.5925236342253419</v>
      </c>
      <c r="N10" s="150">
        <f t="shared" ref="N10" si="37">N2+N6</f>
        <v>1383146</v>
      </c>
      <c r="O10" s="152">
        <f t="shared" si="14"/>
        <v>-3.2520797208246299</v>
      </c>
      <c r="P10" s="150">
        <f t="shared" ref="P10" si="38">P2+P6</f>
        <v>1338358</v>
      </c>
      <c r="Q10" s="152">
        <f t="shared" si="16"/>
        <v>-3.2381252593724708</v>
      </c>
      <c r="R10" s="150">
        <f t="shared" ref="R10" si="39">R2+R6</f>
        <v>1299075</v>
      </c>
      <c r="S10" s="152">
        <f t="shared" si="18"/>
        <v>-2.9351638350874731</v>
      </c>
      <c r="T10" s="150">
        <f t="shared" ref="T10" si="40">T2+T6</f>
        <v>1259401</v>
      </c>
      <c r="U10" s="152">
        <f t="shared" si="20"/>
        <v>-3.0540192059734794</v>
      </c>
      <c r="V10" s="153">
        <f t="shared" ref="V10" si="41">V2+V6</f>
        <v>1218911</v>
      </c>
      <c r="W10" s="154">
        <f t="shared" si="22"/>
        <v>-3.2150204740189925</v>
      </c>
      <c r="X10" s="155">
        <f t="shared" ref="X10" si="42">X2+X6</f>
        <v>1180563</v>
      </c>
      <c r="Y10" s="152">
        <f t="shared" si="24"/>
        <v>-3.146086957948524</v>
      </c>
      <c r="Z10" s="156">
        <f>D10/D10</f>
        <v>1</v>
      </c>
      <c r="AA10" s="157">
        <f>X10/X10</f>
        <v>1</v>
      </c>
      <c r="AB10" s="158">
        <f>(X10/D10)-1</f>
        <v>-0.27732475677965429</v>
      </c>
      <c r="AC10" s="187">
        <f t="shared" si="25"/>
        <v>-27.732475677965429</v>
      </c>
      <c r="AD10" s="158">
        <f t="shared" si="26"/>
        <v>-3.1957738150964921E-2</v>
      </c>
      <c r="AE10" s="159">
        <f t="shared" si="27"/>
        <v>-453038</v>
      </c>
    </row>
    <row r="11" spans="1:31" ht="15" thickBot="1" x14ac:dyDescent="0.4">
      <c r="C11" s="24"/>
      <c r="J11" s="24"/>
      <c r="AA11" s="173" t="s">
        <v>51</v>
      </c>
      <c r="AB11" s="174">
        <f>X10-D10</f>
        <v>-453038</v>
      </c>
    </row>
    <row r="12" spans="1:31" x14ac:dyDescent="0.35">
      <c r="B12" s="52" t="s">
        <v>49</v>
      </c>
      <c r="C12" s="123"/>
      <c r="D12" s="123"/>
    </row>
    <row r="13" spans="1:31" x14ac:dyDescent="0.35">
      <c r="B13" s="46">
        <f>[5]Régions!$C$15</f>
        <v>65627454</v>
      </c>
      <c r="C13" s="123"/>
      <c r="D13" s="123"/>
    </row>
    <row r="14" spans="1:31" x14ac:dyDescent="0.35">
      <c r="B14" s="47">
        <f>X10/B13</f>
        <v>1.7988858748047731E-2</v>
      </c>
      <c r="C14" s="123"/>
      <c r="D14" s="123"/>
    </row>
    <row r="17" spans="2:29" x14ac:dyDescent="0.35">
      <c r="C17" s="44">
        <v>2012</v>
      </c>
      <c r="D17" s="45" t="s">
        <v>37</v>
      </c>
      <c r="E17" s="44">
        <v>2022</v>
      </c>
      <c r="F17" s="45" t="s">
        <v>30</v>
      </c>
      <c r="G17" s="45" t="s">
        <v>113</v>
      </c>
      <c r="H17" s="45" t="s">
        <v>117</v>
      </c>
      <c r="I17" s="45" t="s">
        <v>112</v>
      </c>
      <c r="J17" s="45" t="s">
        <v>116</v>
      </c>
      <c r="K17" s="45" t="s">
        <v>115</v>
      </c>
      <c r="M17" s="132">
        <f>J3/J10</f>
        <v>0.30443121073185009</v>
      </c>
      <c r="N17" s="133">
        <f>J2-C2</f>
        <v>-121788</v>
      </c>
      <c r="O17" s="53"/>
      <c r="P17" s="53"/>
    </row>
    <row r="18" spans="2:29" x14ac:dyDescent="0.35">
      <c r="B18" s="117" t="s">
        <v>31</v>
      </c>
      <c r="C18" s="118">
        <f>D3</f>
        <v>476822</v>
      </c>
      <c r="D18" s="119">
        <f>C18/$D$10</f>
        <v>0.29188400349901844</v>
      </c>
      <c r="E18" s="118">
        <f>X3</f>
        <v>425498</v>
      </c>
      <c r="F18" s="119">
        <f>E18/$X$10</f>
        <v>0.36041956253075863</v>
      </c>
      <c r="G18" s="129">
        <f t="shared" ref="G18:G23" si="43">F18/D18-1</f>
        <v>0.23480409412696934</v>
      </c>
      <c r="H18" s="126">
        <f t="shared" ref="H18:H23" si="44">E18-C18</f>
        <v>-51324</v>
      </c>
      <c r="I18" s="213">
        <f>H18+H19+H20</f>
        <v>-278643</v>
      </c>
      <c r="J18" s="119">
        <f>(E18/C18)-1</f>
        <v>-0.1076376509473137</v>
      </c>
      <c r="K18" s="169">
        <f t="shared" ref="K18:K24" si="45">(C18/$C$24)*J18*100</f>
        <v>-3.1417708485731839</v>
      </c>
      <c r="M18" s="132">
        <f>J4/J10</f>
        <v>0.49485033848917637</v>
      </c>
      <c r="N18" s="134">
        <f>J6-C6</f>
        <v>-81628</v>
      </c>
      <c r="P18" s="24"/>
      <c r="AB18" s="20"/>
      <c r="AC18" s="22"/>
    </row>
    <row r="19" spans="2:29" x14ac:dyDescent="0.35">
      <c r="B19" s="117" t="s">
        <v>32</v>
      </c>
      <c r="C19" s="118">
        <f>D4</f>
        <v>797417</v>
      </c>
      <c r="D19" s="119">
        <f t="shared" ref="D19:D23" si="46">C19/$D$10</f>
        <v>0.48813449551022559</v>
      </c>
      <c r="E19" s="118">
        <f>X4</f>
        <v>571229</v>
      </c>
      <c r="F19" s="119">
        <f t="shared" ref="F19:F23" si="47">E19/$X$10</f>
        <v>0.48386151353210288</v>
      </c>
      <c r="G19" s="130">
        <f t="shared" si="43"/>
        <v>-8.7536980431107692E-3</v>
      </c>
      <c r="H19" s="126">
        <f t="shared" si="44"/>
        <v>-226188</v>
      </c>
      <c r="I19" s="214"/>
      <c r="J19" s="119">
        <f t="shared" ref="J19:J24" si="48">(E19/C19)-1</f>
        <v>-0.28365083764203669</v>
      </c>
      <c r="K19" s="169">
        <f t="shared" si="45"/>
        <v>-13.84597585334485</v>
      </c>
      <c r="M19" s="132">
        <f>J5/J10</f>
        <v>4.6064738794521325E-3</v>
      </c>
      <c r="N19" s="135">
        <f>SUM(N17:N18)</f>
        <v>-203416</v>
      </c>
      <c r="P19" s="54"/>
    </row>
    <row r="20" spans="2:29" x14ac:dyDescent="0.35">
      <c r="B20" s="117" t="s">
        <v>33</v>
      </c>
      <c r="C20" s="118">
        <f>D5</f>
        <v>7307</v>
      </c>
      <c r="D20" s="119">
        <f t="shared" si="46"/>
        <v>4.4729404548601529E-3</v>
      </c>
      <c r="E20" s="118">
        <f>X5</f>
        <v>6176</v>
      </c>
      <c r="F20" s="119">
        <f t="shared" si="47"/>
        <v>5.231402305510168E-3</v>
      </c>
      <c r="G20" s="130">
        <f t="shared" si="43"/>
        <v>0.16956672200406664</v>
      </c>
      <c r="H20" s="126">
        <f t="shared" si="44"/>
        <v>-1131</v>
      </c>
      <c r="I20" s="215"/>
      <c r="J20" s="119">
        <f t="shared" si="48"/>
        <v>-0.15478308471328861</v>
      </c>
      <c r="K20" s="169">
        <f t="shared" si="45"/>
        <v>-6.9233552134211479E-2</v>
      </c>
      <c r="M20" s="132">
        <f>J7/J10</f>
        <v>2.0767907490189915E-2</v>
      </c>
      <c r="N20" s="136"/>
    </row>
    <row r="21" spans="2:29" x14ac:dyDescent="0.35">
      <c r="B21" s="120" t="s">
        <v>34</v>
      </c>
      <c r="C21" s="121">
        <f>D7</f>
        <v>39282</v>
      </c>
      <c r="D21" s="122">
        <f t="shared" si="46"/>
        <v>2.4046263438869099E-2</v>
      </c>
      <c r="E21" s="121">
        <f>X7</f>
        <v>16415</v>
      </c>
      <c r="F21" s="122">
        <f t="shared" si="47"/>
        <v>1.3904382908832481E-2</v>
      </c>
      <c r="G21" s="130">
        <f t="shared" si="43"/>
        <v>-0.42176534228777429</v>
      </c>
      <c r="H21" s="121">
        <f t="shared" si="44"/>
        <v>-22867</v>
      </c>
      <c r="I21" s="216">
        <f>H21+H22+H23</f>
        <v>-174395</v>
      </c>
      <c r="J21" s="122">
        <f t="shared" si="48"/>
        <v>-0.58212412809938396</v>
      </c>
      <c r="K21" s="170">
        <f t="shared" si="45"/>
        <v>-1.3997910138399767</v>
      </c>
      <c r="M21" s="132">
        <f>J8/J10</f>
        <v>8.9529864530151132E-2</v>
      </c>
      <c r="N21" s="136"/>
    </row>
    <row r="22" spans="2:29" x14ac:dyDescent="0.35">
      <c r="B22" s="120" t="s">
        <v>35</v>
      </c>
      <c r="C22" s="121">
        <f>D8</f>
        <v>150395</v>
      </c>
      <c r="D22" s="122">
        <f t="shared" si="46"/>
        <v>9.2063484290227537E-2</v>
      </c>
      <c r="E22" s="121">
        <f>X8</f>
        <v>99504</v>
      </c>
      <c r="F22" s="122">
        <f>E22/$X$10</f>
        <v>8.4285209683854223E-2</v>
      </c>
      <c r="G22" s="130">
        <f t="shared" si="43"/>
        <v>-8.4488162340809581E-2</v>
      </c>
      <c r="H22" s="121">
        <f t="shared" si="44"/>
        <v>-50891</v>
      </c>
      <c r="I22" s="217"/>
      <c r="J22" s="122">
        <f t="shared" si="48"/>
        <v>-0.33838226004853889</v>
      </c>
      <c r="K22" s="170">
        <f t="shared" si="45"/>
        <v>-3.1152649882070347</v>
      </c>
      <c r="M22" s="132">
        <f>J9/J10</f>
        <v>8.5814204879180372E-2</v>
      </c>
      <c r="N22" s="136"/>
    </row>
    <row r="23" spans="2:29" x14ac:dyDescent="0.35">
      <c r="B23" s="120" t="s">
        <v>36</v>
      </c>
      <c r="C23" s="121">
        <f>D9</f>
        <v>162378</v>
      </c>
      <c r="D23" s="122">
        <f t="shared" si="46"/>
        <v>9.9398812806799214E-2</v>
      </c>
      <c r="E23" s="121">
        <f>X9</f>
        <v>61741</v>
      </c>
      <c r="F23" s="122">
        <f t="shared" si="47"/>
        <v>5.2297929038941593E-2</v>
      </c>
      <c r="G23" s="131">
        <f t="shared" si="43"/>
        <v>-0.47385760893751605</v>
      </c>
      <c r="H23" s="121">
        <f t="shared" si="44"/>
        <v>-100637</v>
      </c>
      <c r="I23" s="218"/>
      <c r="J23" s="122">
        <f t="shared" si="48"/>
        <v>-0.61976991957038519</v>
      </c>
      <c r="K23" s="170">
        <f t="shared" si="45"/>
        <v>-6.1604394218661724</v>
      </c>
      <c r="M23" s="132">
        <f>J10/J10</f>
        <v>1</v>
      </c>
      <c r="N23" s="136"/>
    </row>
    <row r="24" spans="2:29" x14ac:dyDescent="0.35">
      <c r="C24" s="125">
        <f t="shared" ref="C24:D24" si="49">SUM(C18:C23)</f>
        <v>1633601</v>
      </c>
      <c r="D24" s="128">
        <f t="shared" si="49"/>
        <v>0.99999999999999989</v>
      </c>
      <c r="E24" s="125">
        <f>SUM(E18:E23)</f>
        <v>1180563</v>
      </c>
      <c r="F24" s="128">
        <f>SUM(F18:F23)</f>
        <v>0.99999999999999989</v>
      </c>
      <c r="H24" s="125">
        <f>SUM(H18:H23)</f>
        <v>-453038</v>
      </c>
      <c r="I24" s="127">
        <f>SUM(I18:I22)</f>
        <v>-453038</v>
      </c>
      <c r="J24" s="171">
        <f t="shared" si="48"/>
        <v>-0.27732475677965429</v>
      </c>
      <c r="K24" s="124">
        <f t="shared" si="45"/>
        <v>-27.732475677965429</v>
      </c>
    </row>
    <row r="27" spans="2:29" x14ac:dyDescent="0.35">
      <c r="T27" s="24"/>
    </row>
    <row r="28" spans="2:29" x14ac:dyDescent="0.35">
      <c r="T28" s="24"/>
    </row>
    <row r="29" spans="2:29" x14ac:dyDescent="0.35">
      <c r="T29" s="24"/>
    </row>
    <row r="41" spans="2:13" ht="15" thickBot="1" x14ac:dyDescent="0.4">
      <c r="B41" s="161"/>
      <c r="C41" s="168" t="s">
        <v>114</v>
      </c>
      <c r="D41" s="168" t="s">
        <v>39</v>
      </c>
      <c r="E41" s="168" t="s">
        <v>40</v>
      </c>
      <c r="F41" s="168" t="s">
        <v>41</v>
      </c>
      <c r="G41" s="168" t="s">
        <v>42</v>
      </c>
      <c r="H41" s="168" t="s">
        <v>43</v>
      </c>
      <c r="I41" s="168" t="s">
        <v>44</v>
      </c>
      <c r="J41" s="168" t="s">
        <v>45</v>
      </c>
      <c r="K41" s="168" t="s">
        <v>46</v>
      </c>
      <c r="L41" s="168" t="s">
        <v>47</v>
      </c>
      <c r="M41" s="168" t="s">
        <v>48</v>
      </c>
    </row>
    <row r="42" spans="2:13" ht="15" thickTop="1" x14ac:dyDescent="0.35">
      <c r="B42" s="162" t="str">
        <f>B18</f>
        <v>Actifs</v>
      </c>
      <c r="C42" s="163">
        <f>D3</f>
        <v>476822</v>
      </c>
      <c r="D42" s="163">
        <f>F3</f>
        <v>471744</v>
      </c>
      <c r="E42" s="163">
        <f>H3</f>
        <v>459434</v>
      </c>
      <c r="F42" s="163">
        <f>J3</f>
        <v>451445</v>
      </c>
      <c r="G42" s="163">
        <f>L3</f>
        <v>446162</v>
      </c>
      <c r="H42" s="163">
        <f>N3</f>
        <v>443065</v>
      </c>
      <c r="I42" s="163">
        <f>P3</f>
        <v>449223</v>
      </c>
      <c r="J42" s="163">
        <f>R3</f>
        <v>442071</v>
      </c>
      <c r="K42" s="163">
        <f>T3</f>
        <v>435423</v>
      </c>
      <c r="L42" s="163">
        <f>V3</f>
        <v>430680</v>
      </c>
      <c r="M42" s="163">
        <f>X3</f>
        <v>425498</v>
      </c>
    </row>
    <row r="43" spans="2:13" x14ac:dyDescent="0.35">
      <c r="B43" s="164" t="str">
        <f>B19</f>
        <v>Retraités</v>
      </c>
      <c r="C43" s="165">
        <f>D4</f>
        <v>797417</v>
      </c>
      <c r="D43" s="165">
        <f>F4</f>
        <v>768422</v>
      </c>
      <c r="E43" s="165">
        <f>H4</f>
        <v>747410</v>
      </c>
      <c r="F43" s="165">
        <f>J4</f>
        <v>733820</v>
      </c>
      <c r="G43" s="165">
        <f>L4</f>
        <v>703230</v>
      </c>
      <c r="H43" s="165">
        <f>N4</f>
        <v>676346</v>
      </c>
      <c r="I43" s="165">
        <f>P4</f>
        <v>644042</v>
      </c>
      <c r="J43" s="165">
        <f>R4</f>
        <v>624421</v>
      </c>
      <c r="K43" s="165">
        <f>T4</f>
        <v>614318</v>
      </c>
      <c r="L43" s="165">
        <f>V4</f>
        <v>592195</v>
      </c>
      <c r="M43" s="165">
        <f>X4</f>
        <v>571229</v>
      </c>
    </row>
    <row r="44" spans="2:13" x14ac:dyDescent="0.35">
      <c r="B44" s="166" t="s">
        <v>38</v>
      </c>
      <c r="C44" s="167">
        <f>C43/C42</f>
        <v>1.6723578190603621</v>
      </c>
      <c r="D44" s="167">
        <f t="shared" ref="D44:M44" si="50">D43/D42</f>
        <v>1.6288961809795144</v>
      </c>
      <c r="E44" s="167">
        <f t="shared" si="50"/>
        <v>1.6268060265457063</v>
      </c>
      <c r="F44" s="167">
        <f t="shared" si="50"/>
        <v>1.6254914773671212</v>
      </c>
      <c r="G44" s="167">
        <f t="shared" si="50"/>
        <v>1.5761763664319239</v>
      </c>
      <c r="H44" s="167">
        <f t="shared" si="50"/>
        <v>1.5265164253551962</v>
      </c>
      <c r="I44" s="167">
        <f t="shared" si="50"/>
        <v>1.4336799317933409</v>
      </c>
      <c r="J44" s="167">
        <f t="shared" si="50"/>
        <v>1.4124903013316865</v>
      </c>
      <c r="K44" s="167">
        <f t="shared" si="50"/>
        <v>1.4108533540947539</v>
      </c>
      <c r="L44" s="167">
        <f t="shared" si="50"/>
        <v>1.3750232190953839</v>
      </c>
      <c r="M44" s="167">
        <f t="shared" si="50"/>
        <v>1.3424951468632049</v>
      </c>
    </row>
  </sheetData>
  <protectedRanges>
    <protectedRange sqref="H3:H5 J3:J5 F7:F9 F3:F5 J7:J9 H7:H9 L3:L5 N3:N5 P3:P5 R3:R5 T3:T5 V3:V5 L7:L9 N7:N9 P7:P9 R7:R9 T7:T9 V7:V9 X3:X5 X7:X9" name="Plage1"/>
  </protectedRanges>
  <mergeCells count="4">
    <mergeCell ref="A1:B1"/>
    <mergeCell ref="A2:A10"/>
    <mergeCell ref="I18:I20"/>
    <mergeCell ref="I21:I23"/>
  </mergeCells>
  <phoneticPr fontId="9" type="noConversion"/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C6281-515D-4889-A032-D5B3E8837A9D}">
  <dimension ref="A1:G9"/>
  <sheetViews>
    <sheetView workbookViewId="0">
      <selection sqref="A1:F1"/>
    </sheetView>
  </sheetViews>
  <sheetFormatPr baseColWidth="10" defaultRowHeight="14.5" x14ac:dyDescent="0.35"/>
  <cols>
    <col min="1" max="1" width="15" bestFit="1" customWidth="1"/>
    <col min="2" max="4" width="15" customWidth="1"/>
    <col min="6" max="6" width="20.7265625" customWidth="1"/>
  </cols>
  <sheetData>
    <row r="1" spans="1:7" x14ac:dyDescent="0.35">
      <c r="A1" s="219" t="s">
        <v>27</v>
      </c>
      <c r="B1" s="219"/>
      <c r="C1" s="219"/>
      <c r="D1" s="219"/>
      <c r="E1" s="219"/>
      <c r="F1" s="219"/>
    </row>
    <row r="2" spans="1:7" x14ac:dyDescent="0.35">
      <c r="B2" s="220" t="s">
        <v>29</v>
      </c>
      <c r="C2" s="220"/>
      <c r="D2" s="43"/>
    </row>
    <row r="3" spans="1:7" x14ac:dyDescent="0.35">
      <c r="B3" s="36">
        <v>2012</v>
      </c>
      <c r="C3" s="36">
        <v>2022</v>
      </c>
      <c r="D3" s="36" t="s">
        <v>30</v>
      </c>
      <c r="E3" s="36" t="s">
        <v>2</v>
      </c>
      <c r="F3" s="36" t="s">
        <v>26</v>
      </c>
    </row>
    <row r="4" spans="1:7" x14ac:dyDescent="0.35">
      <c r="A4" s="37" t="s">
        <v>21</v>
      </c>
      <c r="B4" s="24">
        <f>SUM('[7]TOTAL NSA(Tous Assureurs)'!$B$93:$T$93)</f>
        <v>169343</v>
      </c>
      <c r="C4" s="24">
        <f>'[6]T1 Janvier 2022 à Janvier 2023'!$G$5</f>
        <v>114998</v>
      </c>
      <c r="D4" s="21">
        <f>C4/$C$9</f>
        <v>9.7409456335663572E-2</v>
      </c>
      <c r="E4" s="21">
        <f>C4/B4-1</f>
        <v>-0.32091671932114108</v>
      </c>
      <c r="F4" s="38">
        <f>(B4/B9)*E4*100</f>
        <v>-3.3266997265550149</v>
      </c>
      <c r="G4" s="38"/>
    </row>
    <row r="5" spans="1:7" x14ac:dyDescent="0.35">
      <c r="A5" s="37" t="s">
        <v>22</v>
      </c>
      <c r="B5" s="24">
        <f>SUM('[7]TOTAL NSA(Tous Assureurs)'!$U$93:$AN$93)</f>
        <v>115136</v>
      </c>
      <c r="C5" s="24">
        <f>'[6]T1 Janvier 2022 à Janvier 2023'!$G$8</f>
        <v>109709</v>
      </c>
      <c r="D5" s="21">
        <f t="shared" ref="D5:D9" si="0">C5/$C$9</f>
        <v>9.2929390468784803E-2</v>
      </c>
      <c r="E5" s="21">
        <f t="shared" ref="E5:E9" si="1">C5/B5-1</f>
        <v>-4.7135561423012784E-2</v>
      </c>
      <c r="F5" s="38">
        <f>(B5/B9)*E5*100</f>
        <v>-0.33221086421959828</v>
      </c>
    </row>
    <row r="6" spans="1:7" x14ac:dyDescent="0.35">
      <c r="A6" s="37" t="s">
        <v>23</v>
      </c>
      <c r="B6" s="24">
        <f>SUM('[7]TOTAL NSA(Tous Assureurs)'!$AO$93:$BH$93)</f>
        <v>346718</v>
      </c>
      <c r="C6" s="24">
        <f>'[6]T1 Janvier 2022 à Janvier 2023'!$G$9</f>
        <v>235979</v>
      </c>
      <c r="D6" s="21">
        <f t="shared" si="0"/>
        <v>0.19988683365479012</v>
      </c>
      <c r="E6" s="21">
        <f t="shared" si="1"/>
        <v>-0.3193921284732838</v>
      </c>
      <c r="F6" s="38">
        <f>(B6/B9)*E6*100</f>
        <v>-6.7788278777988031</v>
      </c>
    </row>
    <row r="7" spans="1:7" x14ac:dyDescent="0.35">
      <c r="A7" s="37" t="s">
        <v>24</v>
      </c>
      <c r="B7" s="24">
        <f>SUM('[7]TOTAL NSA(Tous Assureurs)'!$BI$93:$CB$93)</f>
        <v>536567</v>
      </c>
      <c r="C7" s="24">
        <f>'[6]T1 Janvier 2022 à Janvier 2023'!$G$10</f>
        <v>378766</v>
      </c>
      <c r="D7" s="21">
        <f t="shared" si="0"/>
        <v>0.32083505920480315</v>
      </c>
      <c r="E7" s="21">
        <f t="shared" si="1"/>
        <v>-0.29409374784509668</v>
      </c>
      <c r="F7" s="38">
        <f>(B7/B9)*E7*100</f>
        <v>-9.6597027058626903</v>
      </c>
    </row>
    <row r="8" spans="1:7" x14ac:dyDescent="0.35">
      <c r="A8" s="37" t="s">
        <v>25</v>
      </c>
      <c r="B8" s="24">
        <f>SUM('[7]TOTAL NSA(Tous Assureurs)'!$CC$93:$CW$93)</f>
        <v>465837</v>
      </c>
      <c r="C8" s="24">
        <f>'[6]T1 Janvier 2022 à Janvier 2023'!$G$11</f>
        <v>341111</v>
      </c>
      <c r="D8" s="21">
        <f t="shared" si="0"/>
        <v>0.28893926033595835</v>
      </c>
      <c r="E8" s="21">
        <f t="shared" si="1"/>
        <v>-0.26774601416375254</v>
      </c>
      <c r="F8" s="38">
        <f>(B8/B9)*E8*100</f>
        <v>-7.6350345035293197</v>
      </c>
    </row>
    <row r="9" spans="1:7" s="37" customFormat="1" x14ac:dyDescent="0.35">
      <c r="A9" s="39" t="s">
        <v>28</v>
      </c>
      <c r="B9" s="40">
        <f>SUM(B4:B8)</f>
        <v>1633601</v>
      </c>
      <c r="C9" s="40">
        <f t="shared" ref="C9" si="2">SUM(C4:C8)</f>
        <v>1180563</v>
      </c>
      <c r="D9" s="41">
        <f t="shared" si="0"/>
        <v>1</v>
      </c>
      <c r="E9" s="41">
        <f t="shared" si="1"/>
        <v>-0.27732475677965429</v>
      </c>
      <c r="F9" s="42">
        <f>(B9/B9)*E9*100</f>
        <v>-27.732475677965429</v>
      </c>
    </row>
  </sheetData>
  <mergeCells count="2">
    <mergeCell ref="A1:F1"/>
    <mergeCell ref="B2:C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50A3C-1F8C-4CAA-914F-CF330C954301}">
  <sheetPr>
    <tabColor rgb="FFC00000"/>
  </sheetPr>
  <dimension ref="A1:C25"/>
  <sheetViews>
    <sheetView workbookViewId="0">
      <selection sqref="A1:A2"/>
    </sheetView>
  </sheetViews>
  <sheetFormatPr baseColWidth="10" defaultRowHeight="14.5" x14ac:dyDescent="0.35"/>
  <cols>
    <col min="1" max="1" width="13.54296875" bestFit="1" customWidth="1"/>
    <col min="2" max="2" width="11.26953125" bestFit="1" customWidth="1"/>
    <col min="3" max="3" width="9" customWidth="1"/>
  </cols>
  <sheetData>
    <row r="1" spans="1:3" ht="33" customHeight="1" x14ac:dyDescent="0.35">
      <c r="A1" s="221" t="s">
        <v>92</v>
      </c>
      <c r="B1" s="223" t="s">
        <v>93</v>
      </c>
      <c r="C1" s="224"/>
    </row>
    <row r="2" spans="1:3" ht="23" x14ac:dyDescent="0.35">
      <c r="A2" s="222"/>
      <c r="B2" s="109" t="s">
        <v>94</v>
      </c>
      <c r="C2" s="110" t="s">
        <v>95</v>
      </c>
    </row>
    <row r="3" spans="1:3" x14ac:dyDescent="0.35">
      <c r="A3" s="111" t="s">
        <v>96</v>
      </c>
      <c r="B3" s="112">
        <v>60740</v>
      </c>
      <c r="C3" s="112">
        <v>172771</v>
      </c>
    </row>
    <row r="4" spans="1:3" x14ac:dyDescent="0.35">
      <c r="A4" s="111" t="s">
        <v>97</v>
      </c>
      <c r="B4" s="112">
        <v>109694</v>
      </c>
      <c r="C4" s="112">
        <v>200393</v>
      </c>
    </row>
    <row r="5" spans="1:3" x14ac:dyDescent="0.35">
      <c r="A5" s="111" t="s">
        <v>98</v>
      </c>
      <c r="B5" s="112">
        <v>37598</v>
      </c>
      <c r="C5" s="112">
        <v>230888</v>
      </c>
    </row>
    <row r="6" spans="1:3" x14ac:dyDescent="0.35">
      <c r="A6" s="111" t="s">
        <v>99</v>
      </c>
      <c r="B6" s="112">
        <v>78189</v>
      </c>
      <c r="C6" s="112">
        <v>234833</v>
      </c>
    </row>
    <row r="7" spans="1:3" x14ac:dyDescent="0.35">
      <c r="A7" s="111" t="s">
        <v>100</v>
      </c>
      <c r="B7" s="112">
        <v>152889</v>
      </c>
      <c r="C7" s="112">
        <v>246613</v>
      </c>
    </row>
    <row r="8" spans="1:3" x14ac:dyDescent="0.35">
      <c r="A8" s="111" t="s">
        <v>101</v>
      </c>
      <c r="B8" s="112">
        <v>196297</v>
      </c>
      <c r="C8" s="112">
        <v>233412</v>
      </c>
    </row>
    <row r="9" spans="1:3" x14ac:dyDescent="0.35">
      <c r="A9" s="111" t="s">
        <v>102</v>
      </c>
      <c r="B9" s="112">
        <v>228193</v>
      </c>
      <c r="C9" s="112">
        <v>194035</v>
      </c>
    </row>
    <row r="10" spans="1:3" x14ac:dyDescent="0.35">
      <c r="A10" s="111" t="s">
        <v>103</v>
      </c>
      <c r="B10" s="112">
        <v>311972</v>
      </c>
      <c r="C10" s="112">
        <v>117954</v>
      </c>
    </row>
    <row r="11" spans="1:3" x14ac:dyDescent="0.35">
      <c r="A11" s="111" t="s">
        <v>104</v>
      </c>
      <c r="B11" s="112">
        <v>373376</v>
      </c>
      <c r="C11" s="112">
        <v>90484</v>
      </c>
    </row>
    <row r="12" spans="1:3" x14ac:dyDescent="0.35">
      <c r="A12" s="113" t="s">
        <v>105</v>
      </c>
      <c r="B12" s="112">
        <v>94775</v>
      </c>
      <c r="C12" s="112">
        <v>21917</v>
      </c>
    </row>
    <row r="13" spans="1:3" x14ac:dyDescent="0.35">
      <c r="A13" s="114" t="s">
        <v>20</v>
      </c>
      <c r="B13" s="115">
        <v>1643723</v>
      </c>
      <c r="C13" s="115">
        <v>1743300</v>
      </c>
    </row>
    <row r="15" spans="1:3" x14ac:dyDescent="0.35">
      <c r="A15" t="s">
        <v>106</v>
      </c>
    </row>
    <row r="17" spans="1:1" x14ac:dyDescent="0.35">
      <c r="A17" t="s">
        <v>107</v>
      </c>
    </row>
    <row r="19" spans="1:1" x14ac:dyDescent="0.35">
      <c r="A19" t="s">
        <v>108</v>
      </c>
    </row>
    <row r="21" spans="1:1" x14ac:dyDescent="0.35">
      <c r="A21" s="116" t="s">
        <v>109</v>
      </c>
    </row>
    <row r="23" spans="1:1" x14ac:dyDescent="0.35">
      <c r="A23" t="s">
        <v>111</v>
      </c>
    </row>
    <row r="25" spans="1:1" x14ac:dyDescent="0.35">
      <c r="A25" t="s">
        <v>110</v>
      </c>
    </row>
  </sheetData>
  <mergeCells count="2">
    <mergeCell ref="A1:A2"/>
    <mergeCell ref="B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723D8-FE6A-4E68-82A9-A93033C17B28}">
  <dimension ref="A1:E13"/>
  <sheetViews>
    <sheetView zoomScaleNormal="100" workbookViewId="0"/>
  </sheetViews>
  <sheetFormatPr baseColWidth="10" defaultRowHeight="14.5" x14ac:dyDescent="0.35"/>
  <cols>
    <col min="1" max="1" width="11.54296875" customWidth="1"/>
    <col min="2" max="2" width="15.81640625" customWidth="1"/>
    <col min="3" max="3" width="13.81640625" customWidth="1"/>
    <col min="4" max="4" width="8.81640625" bestFit="1" customWidth="1"/>
  </cols>
  <sheetData>
    <row r="1" spans="1:5" ht="15" thickBot="1" x14ac:dyDescent="0.4">
      <c r="A1" s="34"/>
      <c r="B1" s="35" t="s">
        <v>0</v>
      </c>
      <c r="C1" s="35" t="s">
        <v>1</v>
      </c>
      <c r="D1" s="35" t="s">
        <v>20</v>
      </c>
      <c r="E1" s="35" t="s">
        <v>2</v>
      </c>
    </row>
    <row r="2" spans="1:5" ht="15" thickTop="1" x14ac:dyDescent="0.35">
      <c r="A2" s="25">
        <v>40544</v>
      </c>
      <c r="B2" s="26">
        <f>'Tableaux 1&amp;6 grah 4_5&amp;6'!C2</f>
        <v>1313884</v>
      </c>
      <c r="C2" s="26">
        <f>'Tableaux 1&amp;6 grah 4_5&amp;6'!C6</f>
        <v>372445</v>
      </c>
      <c r="D2" s="26">
        <f t="shared" ref="D2:D13" si="0">B2+C2</f>
        <v>1686329</v>
      </c>
      <c r="E2" s="27"/>
    </row>
    <row r="3" spans="1:5" x14ac:dyDescent="0.35">
      <c r="A3" s="28">
        <v>40909</v>
      </c>
      <c r="B3" s="29">
        <f>'Tableaux 1&amp;6 grah 4_5&amp;6'!D2</f>
        <v>1281546</v>
      </c>
      <c r="C3" s="29">
        <f>'Tableaux 1&amp;6 grah 4_5&amp;6'!D6</f>
        <v>352055</v>
      </c>
      <c r="D3" s="29">
        <f t="shared" si="0"/>
        <v>1633601</v>
      </c>
      <c r="E3" s="30">
        <f t="shared" ref="E3:E13" si="1">D3/D2-1</f>
        <v>-3.1267919842450698E-2</v>
      </c>
    </row>
    <row r="4" spans="1:5" x14ac:dyDescent="0.35">
      <c r="A4" s="31">
        <v>41275</v>
      </c>
      <c r="B4" s="32">
        <f>'Tableaux 1&amp;6 grah 4_5&amp;6'!F2</f>
        <v>1247695</v>
      </c>
      <c r="C4" s="32">
        <f>'Tableaux 1&amp;6 grah 4_5&amp;6'!F6</f>
        <v>332856</v>
      </c>
      <c r="D4" s="32">
        <f t="shared" si="0"/>
        <v>1580551</v>
      </c>
      <c r="E4" s="33">
        <f t="shared" si="1"/>
        <v>-3.2474270032890495E-2</v>
      </c>
    </row>
    <row r="5" spans="1:5" x14ac:dyDescent="0.35">
      <c r="A5" s="28">
        <v>41640</v>
      </c>
      <c r="B5" s="29">
        <f>'Tableaux 1&amp;6 grah 4_5&amp;6'!H2</f>
        <v>1214096</v>
      </c>
      <c r="C5" s="29">
        <f>'Tableaux 1&amp;6 grah 4_5&amp;6'!H6</f>
        <v>315017</v>
      </c>
      <c r="D5" s="29">
        <f t="shared" si="0"/>
        <v>1529113</v>
      </c>
      <c r="E5" s="30">
        <f t="shared" si="1"/>
        <v>-3.2544346876500652E-2</v>
      </c>
    </row>
    <row r="6" spans="1:5" x14ac:dyDescent="0.35">
      <c r="A6" s="31">
        <v>42005</v>
      </c>
      <c r="B6" s="32">
        <f>'Tableaux 1&amp;6 grah 4_5&amp;6'!J2</f>
        <v>1192096</v>
      </c>
      <c r="C6" s="32">
        <f>'Tableaux 1&amp;6 grah 4_5&amp;6'!J6</f>
        <v>290817</v>
      </c>
      <c r="D6" s="32">
        <f t="shared" si="0"/>
        <v>1482913</v>
      </c>
      <c r="E6" s="33">
        <f t="shared" si="1"/>
        <v>-3.0213594417155543E-2</v>
      </c>
    </row>
    <row r="7" spans="1:5" x14ac:dyDescent="0.35">
      <c r="A7" s="28">
        <v>42370</v>
      </c>
      <c r="B7" s="29">
        <f>'Tableaux 1&amp;6 grah 4_5&amp;6'!L2</f>
        <v>1156226</v>
      </c>
      <c r="C7" s="29">
        <f>'Tableaux 1&amp;6 grah 4_5&amp;6'!L6</f>
        <v>273413</v>
      </c>
      <c r="D7" s="29">
        <f t="shared" si="0"/>
        <v>1429639</v>
      </c>
      <c r="E7" s="30">
        <f t="shared" si="1"/>
        <v>-3.5925236342253419E-2</v>
      </c>
    </row>
    <row r="8" spans="1:5" x14ac:dyDescent="0.35">
      <c r="A8" s="31">
        <v>42736</v>
      </c>
      <c r="B8" s="32">
        <f>'Tableaux 1&amp;6 grah 4_5&amp;6'!N2</f>
        <v>1126293</v>
      </c>
      <c r="C8" s="32">
        <f>'Tableaux 1&amp;6 grah 4_5&amp;6'!N6</f>
        <v>256853</v>
      </c>
      <c r="D8" s="32">
        <f t="shared" si="0"/>
        <v>1383146</v>
      </c>
      <c r="E8" s="33">
        <f t="shared" si="1"/>
        <v>-3.2520797208246299E-2</v>
      </c>
    </row>
    <row r="9" spans="1:5" x14ac:dyDescent="0.35">
      <c r="A9" s="28">
        <v>43101</v>
      </c>
      <c r="B9" s="29">
        <f>'Tableaux 1&amp;6 grah 4_5&amp;6'!P2</f>
        <v>1100063</v>
      </c>
      <c r="C9" s="29">
        <f>'Tableaux 1&amp;6 grah 4_5&amp;6'!P6</f>
        <v>238295</v>
      </c>
      <c r="D9" s="29">
        <f t="shared" si="0"/>
        <v>1338358</v>
      </c>
      <c r="E9" s="30">
        <f t="shared" si="1"/>
        <v>-3.2381252593724708E-2</v>
      </c>
    </row>
    <row r="10" spans="1:5" x14ac:dyDescent="0.35">
      <c r="A10" s="31">
        <v>43466</v>
      </c>
      <c r="B10" s="32">
        <f>'Tableaux 1&amp;6 grah 4_5&amp;6'!R2</f>
        <v>1073235</v>
      </c>
      <c r="C10" s="32">
        <f>'Tableaux 1&amp;6 grah 4_5&amp;6'!R6</f>
        <v>225840</v>
      </c>
      <c r="D10" s="32">
        <f t="shared" si="0"/>
        <v>1299075</v>
      </c>
      <c r="E10" s="33">
        <f t="shared" si="1"/>
        <v>-2.9351638350874731E-2</v>
      </c>
    </row>
    <row r="11" spans="1:5" x14ac:dyDescent="0.35">
      <c r="A11" s="28">
        <v>43831</v>
      </c>
      <c r="B11" s="29">
        <f>'Tableaux 1&amp;6 grah 4_5&amp;6'!T2</f>
        <v>1056297</v>
      </c>
      <c r="C11" s="29">
        <f>'Tableaux 1&amp;6 grah 4_5&amp;6'!T6</f>
        <v>203104</v>
      </c>
      <c r="D11" s="29">
        <f t="shared" si="0"/>
        <v>1259401</v>
      </c>
      <c r="E11" s="30">
        <f t="shared" si="1"/>
        <v>-3.0540192059734794E-2</v>
      </c>
    </row>
    <row r="12" spans="1:5" x14ac:dyDescent="0.35">
      <c r="A12" s="31">
        <v>44197</v>
      </c>
      <c r="B12" s="32">
        <f>'Tableaux 1&amp;6 grah 4_5&amp;6'!V2</f>
        <v>1029172</v>
      </c>
      <c r="C12" s="32">
        <f>'Tableaux 1&amp;6 grah 4_5&amp;6'!V6</f>
        <v>189739</v>
      </c>
      <c r="D12" s="32">
        <f t="shared" si="0"/>
        <v>1218911</v>
      </c>
      <c r="E12" s="33">
        <f t="shared" si="1"/>
        <v>-3.2150204740189925E-2</v>
      </c>
    </row>
    <row r="13" spans="1:5" x14ac:dyDescent="0.35">
      <c r="A13" s="28">
        <v>44562</v>
      </c>
      <c r="B13" s="29">
        <f>'Tableaux 1&amp;6 grah 4_5&amp;6'!X2</f>
        <v>1002903</v>
      </c>
      <c r="C13" s="29">
        <f>'Tableaux 1&amp;6 grah 4_5&amp;6'!X6</f>
        <v>177660</v>
      </c>
      <c r="D13" s="29">
        <f t="shared" si="0"/>
        <v>1180563</v>
      </c>
      <c r="E13" s="30">
        <f t="shared" si="1"/>
        <v>-3.146086957948524E-2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82A53-8704-4813-A49A-7D8B0455D8A0}">
  <dimension ref="A1:Y66"/>
  <sheetViews>
    <sheetView workbookViewId="0">
      <selection sqref="A1:A2"/>
    </sheetView>
  </sheetViews>
  <sheetFormatPr baseColWidth="10" defaultRowHeight="14.5" x14ac:dyDescent="0.35"/>
  <cols>
    <col min="1" max="1" width="6.7265625" style="55" bestFit="1" customWidth="1"/>
    <col min="2" max="2" width="20.7265625" style="55" customWidth="1"/>
    <col min="3" max="3" width="12.54296875" style="55" customWidth="1"/>
    <col min="4" max="5" width="11.26953125" style="55" customWidth="1"/>
    <col min="6" max="6" width="12.81640625" style="55" customWidth="1"/>
    <col min="7" max="8" width="12.81640625" customWidth="1"/>
    <col min="9" max="9" width="13" bestFit="1" customWidth="1"/>
    <col min="10" max="10" width="13.54296875" customWidth="1"/>
    <col min="11" max="11" width="14" customWidth="1"/>
    <col min="12" max="15" width="13" bestFit="1" customWidth="1"/>
    <col min="17" max="17" width="13" bestFit="1" customWidth="1"/>
    <col min="18" max="18" width="9.453125" bestFit="1" customWidth="1"/>
  </cols>
  <sheetData>
    <row r="1" spans="1:18" x14ac:dyDescent="0.35">
      <c r="A1" s="230" t="s">
        <v>91</v>
      </c>
      <c r="B1" s="230" t="s">
        <v>90</v>
      </c>
      <c r="C1" s="230" t="s">
        <v>89</v>
      </c>
      <c r="D1" s="229">
        <v>40909</v>
      </c>
      <c r="E1" s="229"/>
      <c r="F1" s="229"/>
      <c r="G1" s="106"/>
      <c r="H1" s="229">
        <v>44562</v>
      </c>
      <c r="I1" s="229"/>
      <c r="J1" s="229"/>
      <c r="K1" s="106"/>
      <c r="L1" s="231" t="s">
        <v>88</v>
      </c>
      <c r="M1" s="232"/>
      <c r="N1" s="227" t="s">
        <v>87</v>
      </c>
      <c r="O1" s="228"/>
      <c r="P1" s="226"/>
      <c r="Q1" s="225" t="s">
        <v>86</v>
      </c>
      <c r="R1" s="226"/>
    </row>
    <row r="2" spans="1:18" x14ac:dyDescent="0.35">
      <c r="A2" s="230"/>
      <c r="B2" s="230"/>
      <c r="C2" s="230"/>
      <c r="D2" s="108" t="s">
        <v>53</v>
      </c>
      <c r="E2" s="108" t="s">
        <v>52</v>
      </c>
      <c r="F2" s="107" t="s">
        <v>20</v>
      </c>
      <c r="G2" s="106"/>
      <c r="H2" s="108" t="s">
        <v>53</v>
      </c>
      <c r="I2" s="108" t="s">
        <v>52</v>
      </c>
      <c r="J2" s="107" t="s">
        <v>20</v>
      </c>
      <c r="K2" s="106"/>
      <c r="L2">
        <v>2022</v>
      </c>
      <c r="M2">
        <v>2012</v>
      </c>
      <c r="N2" s="104" t="s">
        <v>52</v>
      </c>
      <c r="O2" s="105" t="s">
        <v>53</v>
      </c>
      <c r="P2" s="103" t="s">
        <v>20</v>
      </c>
      <c r="Q2" s="104" t="s">
        <v>52</v>
      </c>
      <c r="R2" s="103" t="s">
        <v>53</v>
      </c>
    </row>
    <row r="3" spans="1:18" x14ac:dyDescent="0.35">
      <c r="A3" s="102" t="s">
        <v>64</v>
      </c>
      <c r="B3" s="95" t="s">
        <v>85</v>
      </c>
      <c r="C3" s="60"/>
      <c r="D3" s="93">
        <v>29770</v>
      </c>
      <c r="E3" s="93">
        <v>30683</v>
      </c>
      <c r="F3" s="93">
        <f t="shared" ref="F3:F13" si="0">D3+E3</f>
        <v>60453</v>
      </c>
      <c r="G3" s="88">
        <f t="shared" ref="G3:G26" si="1">-E3</f>
        <v>-30683</v>
      </c>
      <c r="H3" s="93">
        <v>19334</v>
      </c>
      <c r="I3" s="93">
        <v>20626</v>
      </c>
      <c r="J3" s="92">
        <f t="shared" ref="J3:J13" si="2">I3+H3</f>
        <v>39960</v>
      </c>
      <c r="K3" s="88">
        <f t="shared" ref="K3:K26" si="3">-I3</f>
        <v>-20626</v>
      </c>
      <c r="L3" s="85">
        <f t="shared" ref="L3:L13" si="4">J3/$J$14</f>
        <v>3.3848257145107884E-2</v>
      </c>
      <c r="M3" s="85">
        <f t="shared" ref="M3:M13" si="5">F3/$F$14</f>
        <v>3.7005976367546295E-2</v>
      </c>
      <c r="N3" s="91">
        <f t="shared" ref="N3:N26" si="6">(I3-E3)/E3</f>
        <v>-0.32777107844734871</v>
      </c>
      <c r="O3" s="85">
        <f t="shared" ref="O3:O26" si="7">(H3-D3)/D3</f>
        <v>-0.35055424924420558</v>
      </c>
      <c r="P3" s="90">
        <f t="shared" ref="P3:P26" si="8">(J3-F3)/F3</f>
        <v>-0.33899062081286291</v>
      </c>
      <c r="Q3" s="91">
        <f t="shared" ref="Q3:Q14" si="9">I3/$I$14</f>
        <v>3.1554679121682715E-2</v>
      </c>
      <c r="R3" s="90">
        <f t="shared" ref="R3:R14" si="10">H3/$H$14</f>
        <v>3.6693591242427465E-2</v>
      </c>
    </row>
    <row r="4" spans="1:18" x14ac:dyDescent="0.35">
      <c r="A4" s="102" t="s">
        <v>64</v>
      </c>
      <c r="B4" s="95" t="s">
        <v>84</v>
      </c>
      <c r="C4" s="60"/>
      <c r="D4" s="93">
        <v>53186</v>
      </c>
      <c r="E4" s="93">
        <v>55704</v>
      </c>
      <c r="F4" s="93">
        <f t="shared" si="0"/>
        <v>108890</v>
      </c>
      <c r="G4" s="88">
        <f t="shared" si="1"/>
        <v>-55704</v>
      </c>
      <c r="H4" s="93">
        <v>37396</v>
      </c>
      <c r="I4" s="93">
        <v>37642</v>
      </c>
      <c r="J4" s="92">
        <f t="shared" si="2"/>
        <v>75038</v>
      </c>
      <c r="K4" s="88">
        <f t="shared" si="3"/>
        <v>-37642</v>
      </c>
      <c r="L4" s="85">
        <f t="shared" si="4"/>
        <v>6.3561199190555695E-2</v>
      </c>
      <c r="M4" s="85">
        <f t="shared" si="5"/>
        <v>6.6656423447341184E-2</v>
      </c>
      <c r="N4" s="91">
        <f t="shared" si="6"/>
        <v>-0.32424960505529227</v>
      </c>
      <c r="O4" s="85">
        <f t="shared" si="7"/>
        <v>-0.29688263828827133</v>
      </c>
      <c r="P4" s="90">
        <f t="shared" si="8"/>
        <v>-0.31088254201487742</v>
      </c>
      <c r="Q4" s="91">
        <f t="shared" si="9"/>
        <v>5.7586600964723199E-2</v>
      </c>
      <c r="R4" s="90">
        <f t="shared" si="10"/>
        <v>7.0973080485249682E-2</v>
      </c>
    </row>
    <row r="5" spans="1:18" x14ac:dyDescent="0.35">
      <c r="A5" s="102" t="s">
        <v>64</v>
      </c>
      <c r="B5" s="95" t="s">
        <v>83</v>
      </c>
      <c r="C5" s="60"/>
      <c r="D5" s="93">
        <v>9607</v>
      </c>
      <c r="E5" s="93">
        <v>27694</v>
      </c>
      <c r="F5" s="93">
        <f t="shared" si="0"/>
        <v>37301</v>
      </c>
      <c r="G5" s="88">
        <f t="shared" si="1"/>
        <v>-27694</v>
      </c>
      <c r="H5" s="93">
        <v>14829</v>
      </c>
      <c r="I5" s="93">
        <v>25969</v>
      </c>
      <c r="J5" s="92">
        <f t="shared" si="2"/>
        <v>40798</v>
      </c>
      <c r="K5" s="88">
        <f t="shared" si="3"/>
        <v>-25969</v>
      </c>
      <c r="L5" s="85">
        <f t="shared" si="4"/>
        <v>3.4558087963115901E-2</v>
      </c>
      <c r="M5" s="85">
        <f t="shared" si="5"/>
        <v>2.2833605023503289E-2</v>
      </c>
      <c r="N5" s="91">
        <f t="shared" si="6"/>
        <v>-6.2287860186321944E-2</v>
      </c>
      <c r="O5" s="85">
        <f t="shared" si="7"/>
        <v>0.54356198605183725</v>
      </c>
      <c r="P5" s="90">
        <f t="shared" si="8"/>
        <v>9.3750837779148014E-2</v>
      </c>
      <c r="Q5" s="91">
        <f t="shared" si="9"/>
        <v>3.9728665864005544E-2</v>
      </c>
      <c r="R5" s="90">
        <f t="shared" si="10"/>
        <v>2.8143646660492235E-2</v>
      </c>
    </row>
    <row r="6" spans="1:18" x14ac:dyDescent="0.35">
      <c r="A6" s="102" t="s">
        <v>64</v>
      </c>
      <c r="B6" s="95" t="s">
        <v>82</v>
      </c>
      <c r="C6" s="60"/>
      <c r="D6" s="93">
        <v>17819</v>
      </c>
      <c r="E6" s="93">
        <v>60016</v>
      </c>
      <c r="F6" s="93">
        <f t="shared" si="0"/>
        <v>77835</v>
      </c>
      <c r="G6" s="88">
        <f t="shared" si="1"/>
        <v>-60016</v>
      </c>
      <c r="H6" s="93">
        <v>15458</v>
      </c>
      <c r="I6" s="93">
        <v>53453</v>
      </c>
      <c r="J6" s="92">
        <f t="shared" si="2"/>
        <v>68911</v>
      </c>
      <c r="K6" s="88">
        <f t="shared" si="3"/>
        <v>-53453</v>
      </c>
      <c r="L6" s="85">
        <f t="shared" si="4"/>
        <v>5.8371302505668902E-2</v>
      </c>
      <c r="M6" s="85">
        <f t="shared" si="5"/>
        <v>4.7646273478040228E-2</v>
      </c>
      <c r="N6" s="91">
        <f t="shared" si="6"/>
        <v>-0.10935417222074113</v>
      </c>
      <c r="O6" s="85">
        <f t="shared" si="7"/>
        <v>-0.1324990179022392</v>
      </c>
      <c r="P6" s="90">
        <f t="shared" si="8"/>
        <v>-0.11465279116078884</v>
      </c>
      <c r="Q6" s="91">
        <f t="shared" si="9"/>
        <v>8.177505396544682E-2</v>
      </c>
      <c r="R6" s="90">
        <f t="shared" si="10"/>
        <v>2.9337412507781303E-2</v>
      </c>
    </row>
    <row r="7" spans="1:18" x14ac:dyDescent="0.35">
      <c r="A7" s="102" t="s">
        <v>64</v>
      </c>
      <c r="B7" s="95" t="s">
        <v>81</v>
      </c>
      <c r="C7" s="60"/>
      <c r="D7" s="93">
        <v>44373</v>
      </c>
      <c r="E7" s="93">
        <v>107421</v>
      </c>
      <c r="F7" s="93">
        <f t="shared" si="0"/>
        <v>151794</v>
      </c>
      <c r="G7" s="88">
        <f t="shared" si="1"/>
        <v>-107421</v>
      </c>
      <c r="H7" s="93">
        <v>23632</v>
      </c>
      <c r="I7" s="93">
        <v>69269</v>
      </c>
      <c r="J7" s="92">
        <f t="shared" si="2"/>
        <v>92901</v>
      </c>
      <c r="K7" s="88">
        <f t="shared" si="3"/>
        <v>-69269</v>
      </c>
      <c r="L7" s="85">
        <f t="shared" si="4"/>
        <v>7.8692115541483171E-2</v>
      </c>
      <c r="M7" s="85">
        <f t="shared" si="5"/>
        <v>9.2919874559332413E-2</v>
      </c>
      <c r="N7" s="91">
        <f t="shared" si="6"/>
        <v>-0.35516332933039163</v>
      </c>
      <c r="O7" s="85">
        <f t="shared" si="7"/>
        <v>-0.46742388389335859</v>
      </c>
      <c r="P7" s="90">
        <f t="shared" si="8"/>
        <v>-0.38797976204593065</v>
      </c>
      <c r="Q7" s="91">
        <f t="shared" si="9"/>
        <v>0.10597115621447881</v>
      </c>
      <c r="R7" s="90">
        <f t="shared" si="10"/>
        <v>4.4850674885747691E-2</v>
      </c>
    </row>
    <row r="8" spans="1:18" x14ac:dyDescent="0.35">
      <c r="A8" s="102" t="s">
        <v>64</v>
      </c>
      <c r="B8" s="95" t="s">
        <v>80</v>
      </c>
      <c r="C8" s="60"/>
      <c r="D8" s="93">
        <v>66137</v>
      </c>
      <c r="E8" s="93">
        <v>128787</v>
      </c>
      <c r="F8" s="93">
        <f t="shared" si="0"/>
        <v>194924</v>
      </c>
      <c r="G8" s="88">
        <f t="shared" si="1"/>
        <v>-128787</v>
      </c>
      <c r="H8" s="93">
        <v>40788</v>
      </c>
      <c r="I8" s="93">
        <v>102290</v>
      </c>
      <c r="J8" s="92">
        <f t="shared" si="2"/>
        <v>143078</v>
      </c>
      <c r="K8" s="88">
        <f t="shared" si="3"/>
        <v>-102290</v>
      </c>
      <c r="L8" s="85">
        <f t="shared" si="4"/>
        <v>0.12119471811330695</v>
      </c>
      <c r="M8" s="85">
        <f t="shared" si="5"/>
        <v>0.11932167034667585</v>
      </c>
      <c r="N8" s="91">
        <f t="shared" si="6"/>
        <v>-0.20574281565685978</v>
      </c>
      <c r="O8" s="85">
        <f t="shared" si="7"/>
        <v>-0.38328016087817712</v>
      </c>
      <c r="P8" s="90">
        <f t="shared" si="8"/>
        <v>-0.26598058730582175</v>
      </c>
      <c r="Q8" s="91">
        <f t="shared" si="9"/>
        <v>0.15648832189260761</v>
      </c>
      <c r="R8" s="90">
        <f t="shared" si="10"/>
        <v>7.7410685817530328E-2</v>
      </c>
    </row>
    <row r="9" spans="1:18" x14ac:dyDescent="0.35">
      <c r="A9" s="102" t="s">
        <v>64</v>
      </c>
      <c r="B9" s="95" t="s">
        <v>79</v>
      </c>
      <c r="C9" s="60"/>
      <c r="D9" s="93">
        <v>102213</v>
      </c>
      <c r="E9" s="93">
        <v>124209</v>
      </c>
      <c r="F9" s="93">
        <f t="shared" si="0"/>
        <v>226422</v>
      </c>
      <c r="G9" s="88">
        <f t="shared" si="1"/>
        <v>-124209</v>
      </c>
      <c r="H9" s="93">
        <v>61097</v>
      </c>
      <c r="I9" s="93">
        <v>115982</v>
      </c>
      <c r="J9" s="92">
        <f t="shared" si="2"/>
        <v>177079</v>
      </c>
      <c r="K9" s="88">
        <f t="shared" si="3"/>
        <v>-115982</v>
      </c>
      <c r="L9" s="85">
        <f t="shared" si="4"/>
        <v>0.14999538355852249</v>
      </c>
      <c r="M9" s="85">
        <f t="shared" si="5"/>
        <v>0.13860300036545031</v>
      </c>
      <c r="N9" s="91">
        <f t="shared" si="6"/>
        <v>-6.623513594022977E-2</v>
      </c>
      <c r="O9" s="85">
        <f t="shared" si="7"/>
        <v>-0.40225802980051462</v>
      </c>
      <c r="P9" s="90">
        <f t="shared" si="8"/>
        <v>-0.21792493662276635</v>
      </c>
      <c r="Q9" s="91">
        <f t="shared" si="9"/>
        <v>0.17743502346024456</v>
      </c>
      <c r="R9" s="90">
        <f t="shared" si="10"/>
        <v>0.11595470901720238</v>
      </c>
    </row>
    <row r="10" spans="1:18" x14ac:dyDescent="0.35">
      <c r="A10" s="102" t="s">
        <v>64</v>
      </c>
      <c r="B10" s="95" t="s">
        <v>78</v>
      </c>
      <c r="C10" s="60"/>
      <c r="D10" s="93">
        <v>175838</v>
      </c>
      <c r="E10" s="93">
        <v>134307</v>
      </c>
      <c r="F10" s="93">
        <f t="shared" si="0"/>
        <v>310145</v>
      </c>
      <c r="G10" s="88">
        <f t="shared" si="1"/>
        <v>-134307</v>
      </c>
      <c r="H10" s="93">
        <v>94337</v>
      </c>
      <c r="I10" s="93">
        <v>107350</v>
      </c>
      <c r="J10" s="92">
        <f t="shared" si="2"/>
        <v>201687</v>
      </c>
      <c r="K10" s="88">
        <f t="shared" si="3"/>
        <v>-107350</v>
      </c>
      <c r="L10" s="85">
        <f t="shared" si="4"/>
        <v>0.17083967564628064</v>
      </c>
      <c r="M10" s="85">
        <f t="shared" si="5"/>
        <v>0.18985358113762174</v>
      </c>
      <c r="N10" s="91">
        <f t="shared" si="6"/>
        <v>-0.20071180206541728</v>
      </c>
      <c r="O10" s="85">
        <f t="shared" si="7"/>
        <v>-0.46350049477359845</v>
      </c>
      <c r="P10" s="90">
        <f t="shared" si="8"/>
        <v>-0.34970094633155457</v>
      </c>
      <c r="Q10" s="91">
        <f t="shared" si="9"/>
        <v>0.16422936118067677</v>
      </c>
      <c r="R10" s="90">
        <f t="shared" si="10"/>
        <v>0.17904020466726386</v>
      </c>
    </row>
    <row r="11" spans="1:18" x14ac:dyDescent="0.35">
      <c r="A11" s="102" t="s">
        <v>64</v>
      </c>
      <c r="B11" s="95" t="s">
        <v>77</v>
      </c>
      <c r="C11" s="60"/>
      <c r="D11" s="93">
        <v>229519</v>
      </c>
      <c r="E11" s="93">
        <v>142280</v>
      </c>
      <c r="F11" s="93">
        <f t="shared" si="0"/>
        <v>371799</v>
      </c>
      <c r="G11" s="88">
        <f t="shared" si="1"/>
        <v>-142280</v>
      </c>
      <c r="H11" s="93">
        <v>133703</v>
      </c>
      <c r="I11" s="93">
        <v>85109</v>
      </c>
      <c r="J11" s="92">
        <f t="shared" si="2"/>
        <v>218812</v>
      </c>
      <c r="K11" s="88">
        <f t="shared" si="3"/>
        <v>-85109</v>
      </c>
      <c r="L11" s="85">
        <f t="shared" si="4"/>
        <v>0.18534546652741107</v>
      </c>
      <c r="M11" s="85">
        <f t="shared" si="5"/>
        <v>0.22759474314719444</v>
      </c>
      <c r="N11" s="91">
        <f t="shared" si="6"/>
        <v>-0.40182035423109363</v>
      </c>
      <c r="O11" s="85">
        <f t="shared" si="7"/>
        <v>-0.41746434935669813</v>
      </c>
      <c r="P11" s="90">
        <f t="shared" si="8"/>
        <v>-0.41147770704063219</v>
      </c>
      <c r="Q11" s="91">
        <f t="shared" si="9"/>
        <v>0.13020397485539095</v>
      </c>
      <c r="R11" s="90">
        <f t="shared" si="10"/>
        <v>0.25375210664561287</v>
      </c>
    </row>
    <row r="12" spans="1:18" x14ac:dyDescent="0.35">
      <c r="A12" s="102" t="s">
        <v>64</v>
      </c>
      <c r="B12" s="95" t="s">
        <v>76</v>
      </c>
      <c r="C12" s="60"/>
      <c r="D12" s="93">
        <v>63829</v>
      </c>
      <c r="E12" s="93">
        <v>25611</v>
      </c>
      <c r="F12" s="93">
        <f t="shared" si="0"/>
        <v>89440</v>
      </c>
      <c r="G12" s="88">
        <f t="shared" si="1"/>
        <v>-25611</v>
      </c>
      <c r="H12" s="93">
        <v>82044</v>
      </c>
      <c r="I12" s="93">
        <v>34939</v>
      </c>
      <c r="J12" s="92">
        <f t="shared" si="2"/>
        <v>116983</v>
      </c>
      <c r="K12" s="88">
        <f t="shared" si="3"/>
        <v>-34939</v>
      </c>
      <c r="L12" s="85">
        <f t="shared" si="4"/>
        <v>9.9090857497651549E-2</v>
      </c>
      <c r="M12" s="85">
        <f t="shared" si="5"/>
        <v>5.475021134291666E-2</v>
      </c>
      <c r="N12" s="91">
        <f t="shared" si="6"/>
        <v>0.36421849986333998</v>
      </c>
      <c r="O12" s="85">
        <f t="shared" si="7"/>
        <v>0.28537185291951933</v>
      </c>
      <c r="P12" s="90">
        <f t="shared" si="8"/>
        <v>0.30794946332737028</v>
      </c>
      <c r="Q12" s="91">
        <f t="shared" si="9"/>
        <v>5.3451417329219056E-2</v>
      </c>
      <c r="R12" s="90">
        <f t="shared" si="10"/>
        <v>0.15570957897453805</v>
      </c>
    </row>
    <row r="13" spans="1:18" x14ac:dyDescent="0.35">
      <c r="A13" s="102" t="s">
        <v>64</v>
      </c>
      <c r="B13" s="95" t="s">
        <v>75</v>
      </c>
      <c r="C13" s="60"/>
      <c r="D13" s="93">
        <v>3789</v>
      </c>
      <c r="E13" s="93">
        <v>809</v>
      </c>
      <c r="F13" s="93">
        <f t="shared" si="0"/>
        <v>4598</v>
      </c>
      <c r="G13" s="88">
        <f t="shared" si="1"/>
        <v>-809</v>
      </c>
      <c r="H13" s="93">
        <v>4286</v>
      </c>
      <c r="I13" s="93">
        <v>1030</v>
      </c>
      <c r="J13" s="92">
        <f t="shared" si="2"/>
        <v>5316</v>
      </c>
      <c r="K13" s="88">
        <f t="shared" si="3"/>
        <v>-1030</v>
      </c>
      <c r="L13" s="85">
        <f t="shared" si="4"/>
        <v>4.5029363108957336E-3</v>
      </c>
      <c r="M13" s="85">
        <f t="shared" si="5"/>
        <v>2.8146407843775804E-3</v>
      </c>
      <c r="N13" s="91">
        <f t="shared" si="6"/>
        <v>0.27317676143386899</v>
      </c>
      <c r="O13" s="85">
        <f t="shared" si="7"/>
        <v>0.13116917392451835</v>
      </c>
      <c r="P13" s="90">
        <f t="shared" si="8"/>
        <v>0.15615484993475423</v>
      </c>
      <c r="Q13" s="91">
        <f t="shared" si="9"/>
        <v>1.5757451515239598E-3</v>
      </c>
      <c r="R13" s="90">
        <f t="shared" si="10"/>
        <v>8.1343090961541378E-3</v>
      </c>
    </row>
    <row r="14" spans="1:18" x14ac:dyDescent="0.35">
      <c r="A14" s="101" t="s">
        <v>64</v>
      </c>
      <c r="B14" s="71" t="s">
        <v>28</v>
      </c>
      <c r="C14" s="71"/>
      <c r="D14" s="87">
        <f>SUM(D3:D13)</f>
        <v>796080</v>
      </c>
      <c r="E14" s="87">
        <f>SUM(E3:E13)</f>
        <v>837521</v>
      </c>
      <c r="F14" s="87">
        <f>SUM(F3:F13)</f>
        <v>1633601</v>
      </c>
      <c r="G14" s="88">
        <f t="shared" si="1"/>
        <v>-837521</v>
      </c>
      <c r="H14" s="87">
        <f>SUM(H3:H13)</f>
        <v>526904</v>
      </c>
      <c r="I14" s="87">
        <f>SUM(I3:I13)</f>
        <v>653659</v>
      </c>
      <c r="J14" s="87">
        <f>SUM(J3:J13)</f>
        <v>1180563</v>
      </c>
      <c r="K14" s="86">
        <f t="shared" si="3"/>
        <v>-653659</v>
      </c>
      <c r="L14" s="100" t="b">
        <f>J14='[8]TB1_ ok'!$B$6</f>
        <v>1</v>
      </c>
      <c r="M14" s="85"/>
      <c r="N14" s="98">
        <f t="shared" si="6"/>
        <v>-0.21953121175469034</v>
      </c>
      <c r="O14" s="99">
        <f t="shared" si="7"/>
        <v>-0.3381268214249824</v>
      </c>
      <c r="P14" s="97">
        <f t="shared" si="8"/>
        <v>-0.27732475677965429</v>
      </c>
      <c r="Q14" s="98">
        <f t="shared" si="9"/>
        <v>1</v>
      </c>
      <c r="R14" s="97">
        <f t="shared" si="10"/>
        <v>1</v>
      </c>
    </row>
    <row r="15" spans="1:18" hidden="1" x14ac:dyDescent="0.35">
      <c r="A15" s="96" t="s">
        <v>65</v>
      </c>
      <c r="B15" s="95" t="s">
        <v>85</v>
      </c>
      <c r="C15" s="60"/>
      <c r="D15" s="93" t="e">
        <f>#REF!</f>
        <v>#REF!</v>
      </c>
      <c r="E15" s="93" t="e">
        <f>#REF!</f>
        <v>#REF!</v>
      </c>
      <c r="F15" s="93" t="e">
        <f t="shared" ref="F15:F25" si="11">D15+E15</f>
        <v>#REF!</v>
      </c>
      <c r="G15" s="88" t="e">
        <f t="shared" si="1"/>
        <v>#REF!</v>
      </c>
      <c r="H15" s="94" t="e">
        <f>#REF!</f>
        <v>#REF!</v>
      </c>
      <c r="I15" s="93" t="e">
        <f>#REF!</f>
        <v>#REF!</v>
      </c>
      <c r="J15" s="92" t="e">
        <f t="shared" ref="J15:J25" si="12">I15+H15</f>
        <v>#REF!</v>
      </c>
      <c r="K15" s="88" t="e">
        <f t="shared" si="3"/>
        <v>#REF!</v>
      </c>
      <c r="L15" s="85" t="e">
        <f t="shared" ref="L15:L26" si="13">J15/$J$26</f>
        <v>#REF!</v>
      </c>
      <c r="M15" s="85" t="e">
        <f t="shared" ref="M15:M26" si="14">F15/$F$26</f>
        <v>#REF!</v>
      </c>
      <c r="N15" s="91" t="e">
        <f t="shared" si="6"/>
        <v>#REF!</v>
      </c>
      <c r="O15" s="85" t="e">
        <f t="shared" si="7"/>
        <v>#REF!</v>
      </c>
      <c r="P15" s="90" t="e">
        <f t="shared" si="8"/>
        <v>#REF!</v>
      </c>
      <c r="Q15" s="91" t="e">
        <f t="shared" ref="Q15:Q26" si="15">I15/$I$26</f>
        <v>#REF!</v>
      </c>
      <c r="R15" s="90" t="e">
        <f t="shared" ref="R15:R26" si="16">H15/$H$26</f>
        <v>#REF!</v>
      </c>
    </row>
    <row r="16" spans="1:18" hidden="1" x14ac:dyDescent="0.35">
      <c r="A16" s="96" t="s">
        <v>65</v>
      </c>
      <c r="B16" s="95" t="s">
        <v>84</v>
      </c>
      <c r="C16" s="60"/>
      <c r="D16" s="93" t="e">
        <f>#REF!</f>
        <v>#REF!</v>
      </c>
      <c r="E16" s="93" t="e">
        <f>#REF!</f>
        <v>#REF!</v>
      </c>
      <c r="F16" s="93" t="e">
        <f t="shared" si="11"/>
        <v>#REF!</v>
      </c>
      <c r="G16" s="88" t="e">
        <f t="shared" si="1"/>
        <v>#REF!</v>
      </c>
      <c r="H16" s="94" t="e">
        <f>#REF!</f>
        <v>#REF!</v>
      </c>
      <c r="I16" s="93" t="e">
        <f>#REF!</f>
        <v>#REF!</v>
      </c>
      <c r="J16" s="92" t="e">
        <f t="shared" si="12"/>
        <v>#REF!</v>
      </c>
      <c r="K16" s="88" t="e">
        <f t="shared" si="3"/>
        <v>#REF!</v>
      </c>
      <c r="L16" s="85" t="e">
        <f t="shared" si="13"/>
        <v>#REF!</v>
      </c>
      <c r="M16" s="85" t="e">
        <f t="shared" si="14"/>
        <v>#REF!</v>
      </c>
      <c r="N16" s="91" t="e">
        <f t="shared" si="6"/>
        <v>#REF!</v>
      </c>
      <c r="O16" s="85" t="e">
        <f t="shared" si="7"/>
        <v>#REF!</v>
      </c>
      <c r="P16" s="90" t="e">
        <f t="shared" si="8"/>
        <v>#REF!</v>
      </c>
      <c r="Q16" s="91" t="e">
        <f t="shared" si="15"/>
        <v>#REF!</v>
      </c>
      <c r="R16" s="90" t="e">
        <f t="shared" si="16"/>
        <v>#REF!</v>
      </c>
    </row>
    <row r="17" spans="1:25" hidden="1" x14ac:dyDescent="0.35">
      <c r="A17" s="96" t="s">
        <v>65</v>
      </c>
      <c r="B17" s="95" t="s">
        <v>83</v>
      </c>
      <c r="C17" s="60"/>
      <c r="D17" s="93" t="e">
        <f>#REF!</f>
        <v>#REF!</v>
      </c>
      <c r="E17" s="93" t="e">
        <f>#REF!</f>
        <v>#REF!</v>
      </c>
      <c r="F17" s="93" t="e">
        <f t="shared" si="11"/>
        <v>#REF!</v>
      </c>
      <c r="G17" s="88" t="e">
        <f t="shared" si="1"/>
        <v>#REF!</v>
      </c>
      <c r="H17" s="94" t="e">
        <f>#REF!</f>
        <v>#REF!</v>
      </c>
      <c r="I17" s="93" t="e">
        <f>#REF!</f>
        <v>#REF!</v>
      </c>
      <c r="J17" s="92" t="e">
        <f t="shared" si="12"/>
        <v>#REF!</v>
      </c>
      <c r="K17" s="88" t="e">
        <f t="shared" si="3"/>
        <v>#REF!</v>
      </c>
      <c r="L17" s="85" t="e">
        <f t="shared" si="13"/>
        <v>#REF!</v>
      </c>
      <c r="M17" s="85" t="e">
        <f t="shared" si="14"/>
        <v>#REF!</v>
      </c>
      <c r="N17" s="91" t="e">
        <f t="shared" si="6"/>
        <v>#REF!</v>
      </c>
      <c r="O17" s="85" t="e">
        <f t="shared" si="7"/>
        <v>#REF!</v>
      </c>
      <c r="P17" s="90" t="e">
        <f t="shared" si="8"/>
        <v>#REF!</v>
      </c>
      <c r="Q17" s="91" t="e">
        <f t="shared" si="15"/>
        <v>#REF!</v>
      </c>
      <c r="R17" s="90" t="e">
        <f t="shared" si="16"/>
        <v>#REF!</v>
      </c>
    </row>
    <row r="18" spans="1:25" hidden="1" x14ac:dyDescent="0.35">
      <c r="A18" s="96" t="s">
        <v>65</v>
      </c>
      <c r="B18" s="95" t="s">
        <v>82</v>
      </c>
      <c r="C18" s="60"/>
      <c r="D18" s="93" t="e">
        <f>#REF!</f>
        <v>#REF!</v>
      </c>
      <c r="E18" s="93" t="e">
        <f>#REF!</f>
        <v>#REF!</v>
      </c>
      <c r="F18" s="93" t="e">
        <f t="shared" si="11"/>
        <v>#REF!</v>
      </c>
      <c r="G18" s="88" t="e">
        <f t="shared" si="1"/>
        <v>#REF!</v>
      </c>
      <c r="H18" s="94" t="e">
        <f>#REF!</f>
        <v>#REF!</v>
      </c>
      <c r="I18" s="93" t="e">
        <f>#REF!</f>
        <v>#REF!</v>
      </c>
      <c r="J18" s="92" t="e">
        <f t="shared" si="12"/>
        <v>#REF!</v>
      </c>
      <c r="K18" s="88" t="e">
        <f t="shared" si="3"/>
        <v>#REF!</v>
      </c>
      <c r="L18" s="85" t="e">
        <f t="shared" si="13"/>
        <v>#REF!</v>
      </c>
      <c r="M18" s="85" t="e">
        <f t="shared" si="14"/>
        <v>#REF!</v>
      </c>
      <c r="N18" s="91" t="e">
        <f t="shared" si="6"/>
        <v>#REF!</v>
      </c>
      <c r="O18" s="85" t="e">
        <f t="shared" si="7"/>
        <v>#REF!</v>
      </c>
      <c r="P18" s="90" t="e">
        <f t="shared" si="8"/>
        <v>#REF!</v>
      </c>
      <c r="Q18" s="91" t="e">
        <f t="shared" si="15"/>
        <v>#REF!</v>
      </c>
      <c r="R18" s="90" t="e">
        <f t="shared" si="16"/>
        <v>#REF!</v>
      </c>
    </row>
    <row r="19" spans="1:25" hidden="1" x14ac:dyDescent="0.35">
      <c r="A19" s="96" t="s">
        <v>65</v>
      </c>
      <c r="B19" s="95" t="s">
        <v>81</v>
      </c>
      <c r="C19" s="60"/>
      <c r="D19" s="93" t="e">
        <f>#REF!</f>
        <v>#REF!</v>
      </c>
      <c r="E19" s="93" t="e">
        <f>#REF!</f>
        <v>#REF!</v>
      </c>
      <c r="F19" s="93" t="e">
        <f t="shared" si="11"/>
        <v>#REF!</v>
      </c>
      <c r="G19" s="88" t="e">
        <f t="shared" si="1"/>
        <v>#REF!</v>
      </c>
      <c r="H19" s="94" t="e">
        <f>#REF!</f>
        <v>#REF!</v>
      </c>
      <c r="I19" s="93" t="e">
        <f>#REF!</f>
        <v>#REF!</v>
      </c>
      <c r="J19" s="92" t="e">
        <f t="shared" si="12"/>
        <v>#REF!</v>
      </c>
      <c r="K19" s="88" t="e">
        <f t="shared" si="3"/>
        <v>#REF!</v>
      </c>
      <c r="L19" s="85" t="e">
        <f t="shared" si="13"/>
        <v>#REF!</v>
      </c>
      <c r="M19" s="85" t="e">
        <f t="shared" si="14"/>
        <v>#REF!</v>
      </c>
      <c r="N19" s="91" t="e">
        <f t="shared" si="6"/>
        <v>#REF!</v>
      </c>
      <c r="O19" s="85" t="e">
        <f t="shared" si="7"/>
        <v>#REF!</v>
      </c>
      <c r="P19" s="90" t="e">
        <f t="shared" si="8"/>
        <v>#REF!</v>
      </c>
      <c r="Q19" s="91" t="e">
        <f t="shared" si="15"/>
        <v>#REF!</v>
      </c>
      <c r="R19" s="90" t="e">
        <f t="shared" si="16"/>
        <v>#REF!</v>
      </c>
    </row>
    <row r="20" spans="1:25" hidden="1" x14ac:dyDescent="0.35">
      <c r="A20" s="96" t="s">
        <v>65</v>
      </c>
      <c r="B20" s="95" t="s">
        <v>80</v>
      </c>
      <c r="C20" s="60"/>
      <c r="D20" s="93" t="e">
        <f>#REF!</f>
        <v>#REF!</v>
      </c>
      <c r="E20" s="93" t="e">
        <f>#REF!</f>
        <v>#REF!</v>
      </c>
      <c r="F20" s="93" t="e">
        <f t="shared" si="11"/>
        <v>#REF!</v>
      </c>
      <c r="G20" s="88" t="e">
        <f t="shared" si="1"/>
        <v>#REF!</v>
      </c>
      <c r="H20" s="94" t="e">
        <f>#REF!</f>
        <v>#REF!</v>
      </c>
      <c r="I20" s="93" t="e">
        <f>#REF!</f>
        <v>#REF!</v>
      </c>
      <c r="J20" s="92" t="e">
        <f t="shared" si="12"/>
        <v>#REF!</v>
      </c>
      <c r="K20" s="88" t="e">
        <f t="shared" si="3"/>
        <v>#REF!</v>
      </c>
      <c r="L20" s="85" t="e">
        <f t="shared" si="13"/>
        <v>#REF!</v>
      </c>
      <c r="M20" s="85" t="e">
        <f t="shared" si="14"/>
        <v>#REF!</v>
      </c>
      <c r="N20" s="91" t="e">
        <f t="shared" si="6"/>
        <v>#REF!</v>
      </c>
      <c r="O20" s="85" t="e">
        <f t="shared" si="7"/>
        <v>#REF!</v>
      </c>
      <c r="P20" s="90" t="e">
        <f t="shared" si="8"/>
        <v>#REF!</v>
      </c>
      <c r="Q20" s="91" t="e">
        <f t="shared" si="15"/>
        <v>#REF!</v>
      </c>
      <c r="R20" s="90" t="e">
        <f t="shared" si="16"/>
        <v>#REF!</v>
      </c>
    </row>
    <row r="21" spans="1:25" hidden="1" x14ac:dyDescent="0.35">
      <c r="A21" s="96" t="s">
        <v>65</v>
      </c>
      <c r="B21" s="95" t="s">
        <v>79</v>
      </c>
      <c r="C21" s="60"/>
      <c r="D21" s="93" t="e">
        <f>#REF!</f>
        <v>#REF!</v>
      </c>
      <c r="E21" s="93" t="e">
        <f>#REF!</f>
        <v>#REF!</v>
      </c>
      <c r="F21" s="93" t="e">
        <f t="shared" si="11"/>
        <v>#REF!</v>
      </c>
      <c r="G21" s="88" t="e">
        <f t="shared" si="1"/>
        <v>#REF!</v>
      </c>
      <c r="H21" s="94" t="e">
        <f>#REF!</f>
        <v>#REF!</v>
      </c>
      <c r="I21" s="93" t="e">
        <f>#REF!</f>
        <v>#REF!</v>
      </c>
      <c r="J21" s="92" t="e">
        <f t="shared" si="12"/>
        <v>#REF!</v>
      </c>
      <c r="K21" s="88" t="e">
        <f t="shared" si="3"/>
        <v>#REF!</v>
      </c>
      <c r="L21" s="85" t="e">
        <f t="shared" si="13"/>
        <v>#REF!</v>
      </c>
      <c r="M21" s="85" t="e">
        <f t="shared" si="14"/>
        <v>#REF!</v>
      </c>
      <c r="N21" s="91" t="e">
        <f t="shared" si="6"/>
        <v>#REF!</v>
      </c>
      <c r="O21" s="85" t="e">
        <f t="shared" si="7"/>
        <v>#REF!</v>
      </c>
      <c r="P21" s="90" t="e">
        <f t="shared" si="8"/>
        <v>#REF!</v>
      </c>
      <c r="Q21" s="91" t="e">
        <f t="shared" si="15"/>
        <v>#REF!</v>
      </c>
      <c r="R21" s="90" t="e">
        <f t="shared" si="16"/>
        <v>#REF!</v>
      </c>
    </row>
    <row r="22" spans="1:25" hidden="1" x14ac:dyDescent="0.35">
      <c r="A22" s="96" t="s">
        <v>65</v>
      </c>
      <c r="B22" s="95" t="s">
        <v>78</v>
      </c>
      <c r="C22" s="60"/>
      <c r="D22" s="93" t="e">
        <f>#REF!</f>
        <v>#REF!</v>
      </c>
      <c r="E22" s="93" t="e">
        <f>#REF!</f>
        <v>#REF!</v>
      </c>
      <c r="F22" s="93" t="e">
        <f t="shared" si="11"/>
        <v>#REF!</v>
      </c>
      <c r="G22" s="88" t="e">
        <f t="shared" si="1"/>
        <v>#REF!</v>
      </c>
      <c r="H22" s="94" t="e">
        <f>#REF!</f>
        <v>#REF!</v>
      </c>
      <c r="I22" s="93" t="e">
        <f>#REF!</f>
        <v>#REF!</v>
      </c>
      <c r="J22" s="92" t="e">
        <f t="shared" si="12"/>
        <v>#REF!</v>
      </c>
      <c r="K22" s="88" t="e">
        <f t="shared" si="3"/>
        <v>#REF!</v>
      </c>
      <c r="L22" s="85" t="e">
        <f t="shared" si="13"/>
        <v>#REF!</v>
      </c>
      <c r="M22" s="85" t="e">
        <f t="shared" si="14"/>
        <v>#REF!</v>
      </c>
      <c r="N22" s="91" t="e">
        <f t="shared" si="6"/>
        <v>#REF!</v>
      </c>
      <c r="O22" s="85" t="e">
        <f t="shared" si="7"/>
        <v>#REF!</v>
      </c>
      <c r="P22" s="90" t="e">
        <f t="shared" si="8"/>
        <v>#REF!</v>
      </c>
      <c r="Q22" s="91" t="e">
        <f t="shared" si="15"/>
        <v>#REF!</v>
      </c>
      <c r="R22" s="90" t="e">
        <f t="shared" si="16"/>
        <v>#REF!</v>
      </c>
    </row>
    <row r="23" spans="1:25" hidden="1" x14ac:dyDescent="0.35">
      <c r="A23" s="96" t="s">
        <v>65</v>
      </c>
      <c r="B23" s="95" t="s">
        <v>77</v>
      </c>
      <c r="C23" s="60"/>
      <c r="D23" s="93" t="e">
        <f>#REF!</f>
        <v>#REF!</v>
      </c>
      <c r="E23" s="93" t="e">
        <f>#REF!</f>
        <v>#REF!</v>
      </c>
      <c r="F23" s="93" t="e">
        <f t="shared" si="11"/>
        <v>#REF!</v>
      </c>
      <c r="G23" s="88" t="e">
        <f t="shared" si="1"/>
        <v>#REF!</v>
      </c>
      <c r="H23" s="94" t="e">
        <f>#REF!</f>
        <v>#REF!</v>
      </c>
      <c r="I23" s="93" t="e">
        <f>#REF!</f>
        <v>#REF!</v>
      </c>
      <c r="J23" s="92" t="e">
        <f t="shared" si="12"/>
        <v>#REF!</v>
      </c>
      <c r="K23" s="88" t="e">
        <f t="shared" si="3"/>
        <v>#REF!</v>
      </c>
      <c r="L23" s="85" t="e">
        <f t="shared" si="13"/>
        <v>#REF!</v>
      </c>
      <c r="M23" s="85" t="e">
        <f t="shared" si="14"/>
        <v>#REF!</v>
      </c>
      <c r="N23" s="91" t="e">
        <f t="shared" si="6"/>
        <v>#REF!</v>
      </c>
      <c r="O23" s="85" t="e">
        <f t="shared" si="7"/>
        <v>#REF!</v>
      </c>
      <c r="P23" s="90" t="e">
        <f t="shared" si="8"/>
        <v>#REF!</v>
      </c>
      <c r="Q23" s="91" t="e">
        <f t="shared" si="15"/>
        <v>#REF!</v>
      </c>
      <c r="R23" s="90" t="e">
        <f t="shared" si="16"/>
        <v>#REF!</v>
      </c>
    </row>
    <row r="24" spans="1:25" hidden="1" x14ac:dyDescent="0.35">
      <c r="A24" s="96" t="s">
        <v>65</v>
      </c>
      <c r="B24" s="95" t="s">
        <v>76</v>
      </c>
      <c r="C24" s="60"/>
      <c r="D24" s="93" t="e">
        <f>#REF!</f>
        <v>#REF!</v>
      </c>
      <c r="E24" s="93" t="e">
        <f>#REF!</f>
        <v>#REF!</v>
      </c>
      <c r="F24" s="93" t="e">
        <f t="shared" si="11"/>
        <v>#REF!</v>
      </c>
      <c r="G24" s="88" t="e">
        <f t="shared" si="1"/>
        <v>#REF!</v>
      </c>
      <c r="H24" s="94" t="e">
        <f>#REF!</f>
        <v>#REF!</v>
      </c>
      <c r="I24" s="93" t="e">
        <f>#REF!</f>
        <v>#REF!</v>
      </c>
      <c r="J24" s="92" t="e">
        <f t="shared" si="12"/>
        <v>#REF!</v>
      </c>
      <c r="K24" s="88" t="e">
        <f t="shared" si="3"/>
        <v>#REF!</v>
      </c>
      <c r="L24" s="85" t="e">
        <f t="shared" si="13"/>
        <v>#REF!</v>
      </c>
      <c r="M24" s="85" t="e">
        <f t="shared" si="14"/>
        <v>#REF!</v>
      </c>
      <c r="N24" s="91" t="e">
        <f t="shared" si="6"/>
        <v>#REF!</v>
      </c>
      <c r="O24" s="85" t="e">
        <f t="shared" si="7"/>
        <v>#REF!</v>
      </c>
      <c r="P24" s="90" t="e">
        <f t="shared" si="8"/>
        <v>#REF!</v>
      </c>
      <c r="Q24" s="91" t="e">
        <f t="shared" si="15"/>
        <v>#REF!</v>
      </c>
      <c r="R24" s="90" t="e">
        <f t="shared" si="16"/>
        <v>#REF!</v>
      </c>
    </row>
    <row r="25" spans="1:25" hidden="1" x14ac:dyDescent="0.35">
      <c r="A25" s="96" t="s">
        <v>65</v>
      </c>
      <c r="B25" s="95" t="s">
        <v>75</v>
      </c>
      <c r="C25" s="60"/>
      <c r="D25" s="93" t="e">
        <f>#REF!</f>
        <v>#REF!</v>
      </c>
      <c r="E25" s="93" t="e">
        <f>#REF!</f>
        <v>#REF!</v>
      </c>
      <c r="F25" s="93" t="e">
        <f t="shared" si="11"/>
        <v>#REF!</v>
      </c>
      <c r="G25" s="88" t="e">
        <f t="shared" si="1"/>
        <v>#REF!</v>
      </c>
      <c r="H25" s="94" t="e">
        <f>#REF!</f>
        <v>#REF!</v>
      </c>
      <c r="I25" s="93" t="e">
        <f>#REF!</f>
        <v>#REF!</v>
      </c>
      <c r="J25" s="92" t="e">
        <f t="shared" si="12"/>
        <v>#REF!</v>
      </c>
      <c r="K25" s="88" t="e">
        <f t="shared" si="3"/>
        <v>#REF!</v>
      </c>
      <c r="L25" s="85" t="e">
        <f t="shared" si="13"/>
        <v>#REF!</v>
      </c>
      <c r="M25" s="85" t="e">
        <f t="shared" si="14"/>
        <v>#REF!</v>
      </c>
      <c r="N25" s="91" t="e">
        <f t="shared" si="6"/>
        <v>#REF!</v>
      </c>
      <c r="O25" s="85" t="e">
        <f t="shared" si="7"/>
        <v>#REF!</v>
      </c>
      <c r="P25" s="90" t="e">
        <f t="shared" si="8"/>
        <v>#REF!</v>
      </c>
      <c r="Q25" s="91" t="e">
        <f t="shared" si="15"/>
        <v>#REF!</v>
      </c>
      <c r="R25" s="90" t="e">
        <f t="shared" si="16"/>
        <v>#REF!</v>
      </c>
    </row>
    <row r="26" spans="1:25" ht="15" hidden="1" thickBot="1" x14ac:dyDescent="0.4">
      <c r="A26" s="89" t="s">
        <v>65</v>
      </c>
      <c r="B26" s="71" t="s">
        <v>28</v>
      </c>
      <c r="C26" s="71"/>
      <c r="D26" s="87" t="e">
        <f>SUM(D15:D25)</f>
        <v>#REF!</v>
      </c>
      <c r="E26" s="87" t="e">
        <f>SUM(E15:E25)</f>
        <v>#REF!</v>
      </c>
      <c r="F26" s="87" t="e">
        <f>SUM(F15:F25)</f>
        <v>#REF!</v>
      </c>
      <c r="G26" s="88" t="e">
        <f t="shared" si="1"/>
        <v>#REF!</v>
      </c>
      <c r="H26" s="87" t="e">
        <f>SUM(H15:H25)</f>
        <v>#REF!</v>
      </c>
      <c r="I26" s="87" t="e">
        <f>SUM(I15:I25)</f>
        <v>#REF!</v>
      </c>
      <c r="J26" s="87" t="e">
        <f>SUM(J15:J25)</f>
        <v>#REF!</v>
      </c>
      <c r="K26" s="86" t="e">
        <f t="shared" si="3"/>
        <v>#REF!</v>
      </c>
      <c r="L26" s="85" t="e">
        <f t="shared" si="13"/>
        <v>#REF!</v>
      </c>
      <c r="M26" s="85" t="e">
        <f t="shared" si="14"/>
        <v>#REF!</v>
      </c>
      <c r="N26" s="83" t="e">
        <f t="shared" si="6"/>
        <v>#REF!</v>
      </c>
      <c r="O26" s="84" t="e">
        <f t="shared" si="7"/>
        <v>#REF!</v>
      </c>
      <c r="P26" s="82" t="e">
        <f t="shared" si="8"/>
        <v>#REF!</v>
      </c>
      <c r="Q26" s="83" t="e">
        <f t="shared" si="15"/>
        <v>#REF!</v>
      </c>
      <c r="R26" s="82" t="e">
        <f t="shared" si="16"/>
        <v>#REF!</v>
      </c>
    </row>
    <row r="28" spans="1:25" x14ac:dyDescent="0.35">
      <c r="D28" s="81">
        <f>D14/F14</f>
        <v>0.48731605820515533</v>
      </c>
      <c r="E28" s="80">
        <f>E14/F14</f>
        <v>0.51268394179484467</v>
      </c>
      <c r="F28" s="79">
        <f>D28+E28</f>
        <v>1</v>
      </c>
      <c r="H28" s="78">
        <f>H14/J14</f>
        <v>0.44631586793758571</v>
      </c>
      <c r="I28" s="77">
        <f>I14/J14</f>
        <v>0.55368413206241429</v>
      </c>
      <c r="J28" s="21">
        <f>H28+I28</f>
        <v>1</v>
      </c>
    </row>
    <row r="29" spans="1:25" hidden="1" x14ac:dyDescent="0.35">
      <c r="B29" s="76" t="s">
        <v>74</v>
      </c>
    </row>
    <row r="30" spans="1:25" hidden="1" x14ac:dyDescent="0.35"/>
    <row r="31" spans="1:25" hidden="1" x14ac:dyDescent="0.35">
      <c r="B31" s="61" t="s">
        <v>65</v>
      </c>
      <c r="C31" s="63">
        <v>43102</v>
      </c>
      <c r="D31" s="63">
        <v>42737</v>
      </c>
      <c r="E31" s="63">
        <v>42371</v>
      </c>
      <c r="F31" s="63">
        <v>42006</v>
      </c>
      <c r="G31" s="63">
        <v>41641</v>
      </c>
      <c r="H31" s="63">
        <v>41276</v>
      </c>
      <c r="I31" s="63">
        <v>40910</v>
      </c>
      <c r="J31" s="63">
        <v>40545</v>
      </c>
      <c r="K31" s="63" t="s">
        <v>73</v>
      </c>
      <c r="L31" s="63" t="s">
        <v>72</v>
      </c>
      <c r="M31" s="63" t="s">
        <v>63</v>
      </c>
      <c r="N31" s="63" t="s">
        <v>62</v>
      </c>
      <c r="O31" s="61" t="s">
        <v>61</v>
      </c>
      <c r="P31" s="61" t="s">
        <v>60</v>
      </c>
      <c r="Q31" s="61" t="s">
        <v>59</v>
      </c>
      <c r="R31" s="61" t="s">
        <v>71</v>
      </c>
      <c r="S31" s="61" t="s">
        <v>70</v>
      </c>
      <c r="T31" s="61" t="s">
        <v>69</v>
      </c>
      <c r="U31" s="61" t="s">
        <v>58</v>
      </c>
      <c r="V31" s="61" t="s">
        <v>57</v>
      </c>
      <c r="W31" s="62" t="s">
        <v>56</v>
      </c>
      <c r="X31" s="61" t="s">
        <v>55</v>
      </c>
      <c r="Y31" s="61" t="s">
        <v>54</v>
      </c>
    </row>
    <row r="32" spans="1:25" hidden="1" x14ac:dyDescent="0.35">
      <c r="B32" s="60" t="s">
        <v>21</v>
      </c>
      <c r="C32" s="59">
        <v>383270</v>
      </c>
      <c r="D32" s="59">
        <v>385690</v>
      </c>
      <c r="E32" s="59">
        <v>382061</v>
      </c>
      <c r="F32" s="59">
        <v>374410</v>
      </c>
      <c r="G32" s="59">
        <v>369460</v>
      </c>
      <c r="H32" s="59">
        <v>371785</v>
      </c>
      <c r="I32" s="59">
        <v>373164</v>
      </c>
      <c r="J32" s="59">
        <v>380484</v>
      </c>
      <c r="K32" s="58">
        <f t="shared" ref="K32:Q36" si="17">C32/D32-1</f>
        <v>-6.2744691332417002E-3</v>
      </c>
      <c r="L32" s="58">
        <f t="shared" si="17"/>
        <v>9.498483226500376E-3</v>
      </c>
      <c r="M32" s="58">
        <f t="shared" si="17"/>
        <v>2.0434817446115305E-2</v>
      </c>
      <c r="N32" s="58">
        <f t="shared" si="17"/>
        <v>1.3397932117144018E-2</v>
      </c>
      <c r="O32" s="58">
        <f t="shared" si="17"/>
        <v>-6.2536143201044059E-3</v>
      </c>
      <c r="P32" s="58">
        <f t="shared" si="17"/>
        <v>-3.6954261397134092E-3</v>
      </c>
      <c r="Q32" s="58">
        <f t="shared" si="17"/>
        <v>-1.9238653925000793E-2</v>
      </c>
      <c r="R32" s="57">
        <f>C32/$C$36</f>
        <v>0.20662146120247685</v>
      </c>
      <c r="S32" s="57">
        <f>D32/$D$36</f>
        <v>0.20885634513038562</v>
      </c>
      <c r="T32" s="57">
        <f>E32/$E$36</f>
        <v>0.20993712233149053</v>
      </c>
      <c r="U32" s="57">
        <f>F32/$F$36</f>
        <v>0.21141903330325512</v>
      </c>
      <c r="V32" s="57">
        <f>G32/$G$36</f>
        <v>0.21312999856936504</v>
      </c>
      <c r="W32" s="57">
        <f>H32/$H$36</f>
        <v>0.21410673634150654</v>
      </c>
      <c r="X32" s="57">
        <f>I32/$I$36</f>
        <v>0.21405904744859677</v>
      </c>
      <c r="Y32" s="56">
        <f>(D32/$D$36)*K32*100</f>
        <v>-0.13104626908022801</v>
      </c>
    </row>
    <row r="33" spans="1:25" hidden="1" x14ac:dyDescent="0.35">
      <c r="B33" s="60" t="s">
        <v>68</v>
      </c>
      <c r="C33" s="59">
        <v>503884</v>
      </c>
      <c r="D33" s="59">
        <v>506505</v>
      </c>
      <c r="E33" s="59">
        <v>497576</v>
      </c>
      <c r="F33" s="59">
        <v>471845</v>
      </c>
      <c r="G33" s="59">
        <v>453264</v>
      </c>
      <c r="H33" s="59">
        <v>457127</v>
      </c>
      <c r="I33" s="59">
        <v>465720</v>
      </c>
      <c r="J33" s="59">
        <v>477322</v>
      </c>
      <c r="K33" s="58">
        <f t="shared" si="17"/>
        <v>-5.1746774464220824E-3</v>
      </c>
      <c r="L33" s="58">
        <f t="shared" si="17"/>
        <v>1.7944997347138836E-2</v>
      </c>
      <c r="M33" s="58">
        <f t="shared" si="17"/>
        <v>5.4532738505229439E-2</v>
      </c>
      <c r="N33" s="58">
        <f t="shared" si="17"/>
        <v>4.0993769635355948E-2</v>
      </c>
      <c r="O33" s="58">
        <f t="shared" si="17"/>
        <v>-8.4506056303828014E-3</v>
      </c>
      <c r="P33" s="58">
        <f t="shared" si="17"/>
        <v>-1.8451000601219625E-2</v>
      </c>
      <c r="Q33" s="58">
        <f t="shared" si="17"/>
        <v>-2.43064430300719E-2</v>
      </c>
      <c r="R33" s="57">
        <f>C33/$C$36</f>
        <v>0.27164465874331112</v>
      </c>
      <c r="S33" s="57">
        <f>D33/$D$36</f>
        <v>0.27427929967140963</v>
      </c>
      <c r="T33" s="57">
        <f>E33/$E$36</f>
        <v>0.27341098301374317</v>
      </c>
      <c r="U33" s="57">
        <f>F33/$F$36</f>
        <v>0.26643789901171017</v>
      </c>
      <c r="V33" s="57">
        <f>G33/$G$36</f>
        <v>0.26147392321643659</v>
      </c>
      <c r="W33" s="57">
        <f>H33/$H$36</f>
        <v>0.26325421967961016</v>
      </c>
      <c r="X33" s="57">
        <f>I33/$I$36</f>
        <v>0.26715218932630291</v>
      </c>
      <c r="Y33" s="56">
        <f>(D33/$D$36)*K33*100</f>
        <v>-0.1419306906030087</v>
      </c>
    </row>
    <row r="34" spans="1:25" hidden="1" x14ac:dyDescent="0.35">
      <c r="B34" s="60" t="s">
        <v>67</v>
      </c>
      <c r="C34" s="59">
        <v>499323</v>
      </c>
      <c r="D34" s="59">
        <v>495704</v>
      </c>
      <c r="E34" s="59">
        <v>489796</v>
      </c>
      <c r="F34" s="59">
        <v>481782</v>
      </c>
      <c r="G34" s="75">
        <v>475216</v>
      </c>
      <c r="H34" s="59">
        <v>477408</v>
      </c>
      <c r="I34" s="59">
        <v>480021</v>
      </c>
      <c r="J34" s="59">
        <v>485826</v>
      </c>
      <c r="K34" s="58">
        <f t="shared" si="17"/>
        <v>7.3007278537191578E-3</v>
      </c>
      <c r="L34" s="58">
        <f t="shared" si="17"/>
        <v>1.206216465630594E-2</v>
      </c>
      <c r="M34" s="58">
        <f t="shared" si="17"/>
        <v>1.6634079313880612E-2</v>
      </c>
      <c r="N34" s="58">
        <f t="shared" si="17"/>
        <v>1.3816874852698557E-2</v>
      </c>
      <c r="O34" s="58">
        <f t="shared" si="17"/>
        <v>-4.5914605536564457E-3</v>
      </c>
      <c r="P34" s="58">
        <f t="shared" si="17"/>
        <v>-5.4435118463567189E-3</v>
      </c>
      <c r="Q34" s="58">
        <f t="shared" si="17"/>
        <v>-1.194872238208744E-2</v>
      </c>
      <c r="R34" s="57">
        <f>C34/$C$36</f>
        <v>0.26918581645316447</v>
      </c>
      <c r="S34" s="57">
        <f>D34/$D$36</f>
        <v>0.26843041226506437</v>
      </c>
      <c r="T34" s="57">
        <f>E34/$E$36</f>
        <v>0.26913598291758317</v>
      </c>
      <c r="U34" s="57">
        <f>F34/$F$36</f>
        <v>0.27204904971263816</v>
      </c>
      <c r="V34" s="57">
        <f>G34/$G$36</f>
        <v>0.27413735018713631</v>
      </c>
      <c r="W34" s="57">
        <f>H34/$H$36</f>
        <v>0.27493381600474992</v>
      </c>
      <c r="X34" s="57">
        <f>I34/$I$36</f>
        <v>0.2753557095950383</v>
      </c>
      <c r="Y34" s="56">
        <f>(D34/$D$36)*K34*100</f>
        <v>0.19597373876088722</v>
      </c>
    </row>
    <row r="35" spans="1:25" hidden="1" x14ac:dyDescent="0.35">
      <c r="B35" s="60" t="s">
        <v>66</v>
      </c>
      <c r="C35" s="59">
        <v>468461</v>
      </c>
      <c r="D35" s="59">
        <v>458777</v>
      </c>
      <c r="E35" s="59">
        <v>450450</v>
      </c>
      <c r="F35" s="59">
        <v>442901</v>
      </c>
      <c r="G35" s="75">
        <v>435556</v>
      </c>
      <c r="H35" s="59">
        <v>430127</v>
      </c>
      <c r="I35" s="59">
        <v>424371</v>
      </c>
      <c r="J35" s="59">
        <v>417736</v>
      </c>
      <c r="K35" s="58">
        <f t="shared" si="17"/>
        <v>2.1108294443705766E-2</v>
      </c>
      <c r="L35" s="58">
        <f t="shared" si="17"/>
        <v>1.8485958485958465E-2</v>
      </c>
      <c r="M35" s="58">
        <f t="shared" si="17"/>
        <v>1.7044441082770145E-2</v>
      </c>
      <c r="N35" s="58">
        <f t="shared" si="17"/>
        <v>1.6863503200506891E-2</v>
      </c>
      <c r="O35" s="58">
        <f t="shared" si="17"/>
        <v>1.2621853545580652E-2</v>
      </c>
      <c r="P35" s="58">
        <f t="shared" si="17"/>
        <v>1.3563603545011294E-2</v>
      </c>
      <c r="Q35" s="58">
        <f t="shared" si="17"/>
        <v>1.5883237259896266E-2</v>
      </c>
      <c r="R35" s="57">
        <f>C35/$C$36</f>
        <v>0.25254806360104759</v>
      </c>
      <c r="S35" s="57">
        <f>D35/$D$36</f>
        <v>0.24843394293314042</v>
      </c>
      <c r="T35" s="57">
        <f>E35/$E$36</f>
        <v>0.2475159117371831</v>
      </c>
      <c r="U35" s="57">
        <f>F35/$F$36</f>
        <v>0.25009401797239655</v>
      </c>
      <c r="V35" s="57">
        <f>G35/$G$36</f>
        <v>0.25125872802706206</v>
      </c>
      <c r="W35" s="57">
        <f>H35/$H$36</f>
        <v>0.24770522797413339</v>
      </c>
      <c r="X35" s="57">
        <f>I35/$I$36</f>
        <v>0.24343305363006201</v>
      </c>
      <c r="Y35" s="56">
        <f>(D35/$D$36)*K35*100</f>
        <v>0.52440168172435231</v>
      </c>
    </row>
    <row r="36" spans="1:25" s="72" customFormat="1" ht="11.5" hidden="1" x14ac:dyDescent="0.25">
      <c r="B36" s="71" t="s">
        <v>20</v>
      </c>
      <c r="C36" s="70">
        <f>SUM(C32:C35)</f>
        <v>1854938</v>
      </c>
      <c r="D36" s="70">
        <f>SUM(D32:D35)</f>
        <v>1846676</v>
      </c>
      <c r="E36" s="70">
        <v>1819883</v>
      </c>
      <c r="F36" s="70">
        <v>1770938</v>
      </c>
      <c r="G36" s="70">
        <f>SUM(G32:G35)</f>
        <v>1733496</v>
      </c>
      <c r="H36" s="70">
        <f>SUM(H32:H35)</f>
        <v>1736447</v>
      </c>
      <c r="I36" s="70">
        <f>SUM(I32:I35)</f>
        <v>1743276</v>
      </c>
      <c r="J36" s="70">
        <f>SUM(J32:J35)</f>
        <v>1761368</v>
      </c>
      <c r="K36" s="69">
        <f t="shared" si="17"/>
        <v>4.4739846080199541E-3</v>
      </c>
      <c r="L36" s="69">
        <f t="shared" si="17"/>
        <v>1.4722375009821986E-2</v>
      </c>
      <c r="M36" s="69">
        <f t="shared" si="17"/>
        <v>2.7637895849544236E-2</v>
      </c>
      <c r="N36" s="69">
        <f t="shared" si="17"/>
        <v>2.1599126851172379E-2</v>
      </c>
      <c r="O36" s="69">
        <f t="shared" si="17"/>
        <v>-1.6994472045503972E-3</v>
      </c>
      <c r="P36" s="69">
        <f t="shared" si="17"/>
        <v>-3.9173372432133036E-3</v>
      </c>
      <c r="Q36" s="69">
        <f t="shared" si="17"/>
        <v>-1.027156164980858E-2</v>
      </c>
      <c r="R36" s="68">
        <f>C36/$C$36</f>
        <v>1</v>
      </c>
      <c r="S36" s="68">
        <f>D36/$D$36</f>
        <v>1</v>
      </c>
      <c r="T36" s="68">
        <f>E36/$E$36</f>
        <v>1</v>
      </c>
      <c r="U36" s="68">
        <f>F36/$F$36</f>
        <v>1</v>
      </c>
      <c r="V36" s="68">
        <f>G36/$G$36</f>
        <v>1</v>
      </c>
      <c r="W36" s="68">
        <f>H36/$H$36</f>
        <v>1</v>
      </c>
      <c r="X36" s="68">
        <f>I36/$I$36</f>
        <v>1</v>
      </c>
      <c r="Y36" s="67">
        <f>(D36/$D$36)*K36*100</f>
        <v>0.44739846080199541</v>
      </c>
    </row>
    <row r="37" spans="1:25" hidden="1" x14ac:dyDescent="0.35">
      <c r="G37" s="55"/>
      <c r="U37" s="74"/>
      <c r="V37" s="74"/>
      <c r="W37" s="74"/>
      <c r="X37" s="74"/>
    </row>
    <row r="38" spans="1:25" hidden="1" x14ac:dyDescent="0.35">
      <c r="G38" s="55"/>
      <c r="U38" s="74"/>
      <c r="V38" s="74"/>
      <c r="W38" s="74"/>
      <c r="X38" s="74"/>
    </row>
    <row r="39" spans="1:25" hidden="1" x14ac:dyDescent="0.35">
      <c r="B39" s="61" t="s">
        <v>64</v>
      </c>
      <c r="C39" s="63">
        <f>C31</f>
        <v>43102</v>
      </c>
      <c r="D39" s="63">
        <f>D31</f>
        <v>42737</v>
      </c>
      <c r="E39" s="63">
        <v>42371</v>
      </c>
      <c r="F39" s="63">
        <v>42006</v>
      </c>
      <c r="G39" s="63">
        <f>G31</f>
        <v>41641</v>
      </c>
      <c r="H39" s="63">
        <v>41276</v>
      </c>
      <c r="I39" s="63">
        <v>40910</v>
      </c>
      <c r="J39" s="63">
        <v>40545</v>
      </c>
      <c r="K39" s="63" t="str">
        <f>K31</f>
        <v>evol 2018/2017</v>
      </c>
      <c r="L39" s="63" t="str">
        <f>L31</f>
        <v>evol 2017/2016</v>
      </c>
      <c r="M39" s="63" t="s">
        <v>63</v>
      </c>
      <c r="N39" s="63" t="s">
        <v>62</v>
      </c>
      <c r="O39" s="61" t="s">
        <v>61</v>
      </c>
      <c r="P39" s="61" t="s">
        <v>60</v>
      </c>
      <c r="Q39" s="61" t="s">
        <v>59</v>
      </c>
      <c r="R39" s="61" t="str">
        <f>R31</f>
        <v>% en 2017</v>
      </c>
      <c r="S39" s="61" t="str">
        <f>S31</f>
        <v>% en 2016</v>
      </c>
      <c r="T39" s="61" t="str">
        <f>T31</f>
        <v>% en 2015</v>
      </c>
      <c r="U39" s="73" t="str">
        <f>U31</f>
        <v>% en 2014</v>
      </c>
      <c r="V39" s="73" t="s">
        <v>57</v>
      </c>
      <c r="W39" s="73" t="s">
        <v>56</v>
      </c>
      <c r="X39" s="73" t="s">
        <v>55</v>
      </c>
      <c r="Y39" s="61" t="s">
        <v>54</v>
      </c>
    </row>
    <row r="40" spans="1:25" hidden="1" x14ac:dyDescent="0.35">
      <c r="B40" s="60" t="s">
        <v>21</v>
      </c>
      <c r="C40" s="59">
        <v>131418</v>
      </c>
      <c r="D40" s="59">
        <v>137421</v>
      </c>
      <c r="E40" s="59">
        <v>142721</v>
      </c>
      <c r="F40" s="59">
        <v>149633</v>
      </c>
      <c r="G40" s="59">
        <v>155683</v>
      </c>
      <c r="H40" s="59">
        <v>162351</v>
      </c>
      <c r="I40" s="59">
        <v>169343</v>
      </c>
      <c r="J40" s="59">
        <v>177837</v>
      </c>
      <c r="K40" s="58">
        <f t="shared" ref="K40:Q44" si="18">C40/D40-1</f>
        <v>-4.3683279848058199E-2</v>
      </c>
      <c r="L40" s="58">
        <f t="shared" si="18"/>
        <v>-3.7135390026695414E-2</v>
      </c>
      <c r="M40" s="58">
        <f t="shared" si="18"/>
        <v>-4.6193018919623352E-2</v>
      </c>
      <c r="N40" s="58">
        <f t="shared" si="18"/>
        <v>-3.8861018865258279E-2</v>
      </c>
      <c r="O40" s="58">
        <f t="shared" si="18"/>
        <v>-4.1071505565102751E-2</v>
      </c>
      <c r="P40" s="58">
        <f t="shared" si="18"/>
        <v>-4.1288981534518654E-2</v>
      </c>
      <c r="Q40" s="58">
        <f t="shared" si="18"/>
        <v>-4.7762839004256707E-2</v>
      </c>
      <c r="R40" s="58">
        <f>C40/$C$44</f>
        <v>9.8193457953701477E-2</v>
      </c>
      <c r="S40" s="58">
        <f>D40/$D$44</f>
        <v>9.9353936605390894E-2</v>
      </c>
      <c r="T40" s="57">
        <f>E40/$E$44</f>
        <v>9.9830096968535412E-2</v>
      </c>
      <c r="U40" s="57">
        <f>F40/$F$44</f>
        <v>0.10090477324023729</v>
      </c>
      <c r="V40" s="57">
        <f>G40/$G$44</f>
        <v>0.10181261947285779</v>
      </c>
      <c r="W40" s="57">
        <f>H40/$H$44</f>
        <v>0.10271797619943931</v>
      </c>
      <c r="X40" s="57">
        <f>I40/$I$44</f>
        <v>0.10366239981488748</v>
      </c>
      <c r="Y40" s="56">
        <f>(D40/$D$44)*K40*100</f>
        <v>-0.43401058167395234</v>
      </c>
    </row>
    <row r="41" spans="1:25" hidden="1" x14ac:dyDescent="0.35">
      <c r="B41" s="60" t="s">
        <v>68</v>
      </c>
      <c r="C41" s="59">
        <v>100589</v>
      </c>
      <c r="D41" s="59">
        <v>101229</v>
      </c>
      <c r="E41" s="59">
        <v>102016</v>
      </c>
      <c r="F41" s="59">
        <v>104438</v>
      </c>
      <c r="G41" s="59">
        <v>106769</v>
      </c>
      <c r="H41" s="59">
        <v>110419</v>
      </c>
      <c r="I41" s="59">
        <v>115136</v>
      </c>
      <c r="J41" s="59">
        <v>120592</v>
      </c>
      <c r="K41" s="58">
        <f t="shared" si="18"/>
        <v>-6.3222989459542633E-3</v>
      </c>
      <c r="L41" s="58">
        <f t="shared" si="18"/>
        <v>-7.7144761606022794E-3</v>
      </c>
      <c r="M41" s="58">
        <f t="shared" si="18"/>
        <v>-2.3190792623374645E-2</v>
      </c>
      <c r="N41" s="58">
        <f t="shared" si="18"/>
        <v>-2.1832179752549918E-2</v>
      </c>
      <c r="O41" s="58">
        <f t="shared" si="18"/>
        <v>-3.3055905233700722E-2</v>
      </c>
      <c r="P41" s="58">
        <f t="shared" si="18"/>
        <v>-4.0968941078376897E-2</v>
      </c>
      <c r="Q41" s="58">
        <f t="shared" si="18"/>
        <v>-4.5243465569855368E-2</v>
      </c>
      <c r="R41" s="58">
        <f>C41/$C$44</f>
        <v>7.5158515135711076E-2</v>
      </c>
      <c r="S41" s="58">
        <f>D41/$D$44</f>
        <v>7.3187501536352631E-2</v>
      </c>
      <c r="T41" s="57">
        <f>E41/$E$44</f>
        <v>7.1357874260565085E-2</v>
      </c>
      <c r="U41" s="57">
        <f>F41/$F$44</f>
        <v>7.0427597573155004E-2</v>
      </c>
      <c r="V41" s="57">
        <f>G41/$G$44</f>
        <v>6.9824139877170621E-2</v>
      </c>
      <c r="W41" s="57">
        <f>H41/$H$44</f>
        <v>6.9861080091689537E-2</v>
      </c>
      <c r="X41" s="57">
        <f>I41/$I$44</f>
        <v>7.0479878501543525E-2</v>
      </c>
      <c r="Y41" s="56">
        <f>(D41/$D$44)*K41*100</f>
        <v>-4.6271326382030825E-2</v>
      </c>
    </row>
    <row r="42" spans="1:25" hidden="1" x14ac:dyDescent="0.35">
      <c r="B42" s="60" t="s">
        <v>67</v>
      </c>
      <c r="C42" s="59">
        <v>276482</v>
      </c>
      <c r="D42" s="59">
        <v>287352</v>
      </c>
      <c r="E42" s="59">
        <v>299221</v>
      </c>
      <c r="F42" s="59">
        <v>311418</v>
      </c>
      <c r="G42" s="59">
        <v>322627</v>
      </c>
      <c r="H42" s="59">
        <v>334466</v>
      </c>
      <c r="I42" s="59">
        <v>346718</v>
      </c>
      <c r="J42" s="59">
        <v>359882</v>
      </c>
      <c r="K42" s="58">
        <f t="shared" si="18"/>
        <v>-3.7828168935660766E-2</v>
      </c>
      <c r="L42" s="58">
        <f t="shared" si="18"/>
        <v>-3.9666333579528201E-2</v>
      </c>
      <c r="M42" s="58">
        <f t="shared" si="18"/>
        <v>-3.9166008387440665E-2</v>
      </c>
      <c r="N42" s="58">
        <f t="shared" si="18"/>
        <v>-3.4742907444200277E-2</v>
      </c>
      <c r="O42" s="58">
        <f t="shared" si="18"/>
        <v>-3.5396721938851794E-2</v>
      </c>
      <c r="P42" s="58">
        <f t="shared" si="18"/>
        <v>-3.5337075086958269E-2</v>
      </c>
      <c r="Q42" s="58">
        <f t="shared" si="18"/>
        <v>-3.657865633735502E-2</v>
      </c>
      <c r="R42" s="58">
        <f>C42/$C$44</f>
        <v>0.20658299199466809</v>
      </c>
      <c r="S42" s="58">
        <f>D42/$D$44</f>
        <v>0.20775247153951934</v>
      </c>
      <c r="T42" s="57">
        <f>E42/$E$44</f>
        <v>0.20929829138684661</v>
      </c>
      <c r="U42" s="57">
        <f>F42/$F$44</f>
        <v>0.21000422816443043</v>
      </c>
      <c r="V42" s="57">
        <f>G42/$G$44</f>
        <v>0.21098963909142096</v>
      </c>
      <c r="W42" s="57">
        <f>H42/$H$44</f>
        <v>0.21161354489668477</v>
      </c>
      <c r="X42" s="57">
        <f>I42/$I$44</f>
        <v>0.21224154490600827</v>
      </c>
      <c r="Y42" s="56">
        <f>(D42/$D$44)*K42*100</f>
        <v>-0.78588955901979918</v>
      </c>
    </row>
    <row r="43" spans="1:25" hidden="1" x14ac:dyDescent="0.35">
      <c r="B43" s="60" t="s">
        <v>66</v>
      </c>
      <c r="C43" s="59">
        <v>829869</v>
      </c>
      <c r="D43" s="59">
        <v>857144</v>
      </c>
      <c r="E43" s="59">
        <v>885681</v>
      </c>
      <c r="F43" s="59">
        <v>917424</v>
      </c>
      <c r="G43" s="59">
        <v>944034</v>
      </c>
      <c r="H43" s="59">
        <v>973315</v>
      </c>
      <c r="I43" s="59">
        <v>1002404</v>
      </c>
      <c r="J43" s="59">
        <v>1028006</v>
      </c>
      <c r="K43" s="58">
        <f t="shared" si="18"/>
        <v>-3.1820790905612073E-2</v>
      </c>
      <c r="L43" s="58">
        <f t="shared" si="18"/>
        <v>-3.222040441197227E-2</v>
      </c>
      <c r="M43" s="58">
        <f t="shared" si="18"/>
        <v>-3.4600141265107465E-2</v>
      </c>
      <c r="N43" s="58">
        <f t="shared" si="18"/>
        <v>-2.818754409269153E-2</v>
      </c>
      <c r="O43" s="58">
        <f t="shared" si="18"/>
        <v>-3.0083785824733034E-2</v>
      </c>
      <c r="P43" s="58">
        <f t="shared" si="18"/>
        <v>-2.9019237752443083E-2</v>
      </c>
      <c r="Q43" s="58">
        <f t="shared" si="18"/>
        <v>-2.4904523903557019E-2</v>
      </c>
      <c r="R43" s="58">
        <f>C43/$C$44</f>
        <v>0.62006503491591936</v>
      </c>
      <c r="S43" s="58">
        <f>D43/$D$44</f>
        <v>0.61970609031873714</v>
      </c>
      <c r="T43" s="57">
        <f>E43/$E$44</f>
        <v>0.61951373738405291</v>
      </c>
      <c r="U43" s="57">
        <f>F43/$F$44</f>
        <v>0.61866340102217732</v>
      </c>
      <c r="V43" s="57">
        <f>G43/$G$44</f>
        <v>0.61737360155855059</v>
      </c>
      <c r="W43" s="57">
        <f>H43/$H$44</f>
        <v>0.61580739881218638</v>
      </c>
      <c r="X43" s="57">
        <f>I43/$I$44</f>
        <v>0.61361617677756075</v>
      </c>
      <c r="Y43" s="56">
        <f>(D43/$D$44)*K43*100</f>
        <v>-1.9719537922966885</v>
      </c>
    </row>
    <row r="44" spans="1:25" s="66" customFormat="1" ht="13" hidden="1" x14ac:dyDescent="0.3">
      <c r="A44" s="72"/>
      <c r="B44" s="71" t="s">
        <v>20</v>
      </c>
      <c r="C44" s="70">
        <f>SUM(C40:C43)</f>
        <v>1338358</v>
      </c>
      <c r="D44" s="70">
        <f>SUM(D40:D43)</f>
        <v>1383146</v>
      </c>
      <c r="E44" s="70">
        <v>1429639</v>
      </c>
      <c r="F44" s="70">
        <v>1482913</v>
      </c>
      <c r="G44" s="70">
        <f>SUM(G40:G43)</f>
        <v>1529113</v>
      </c>
      <c r="H44" s="70">
        <f>SUM(H40:H43)</f>
        <v>1580551</v>
      </c>
      <c r="I44" s="70">
        <f>SUM(I40:I43)</f>
        <v>1633601</v>
      </c>
      <c r="J44" s="70">
        <f>SUM(J40:J43)</f>
        <v>1686317</v>
      </c>
      <c r="K44" s="69">
        <f t="shared" si="18"/>
        <v>-3.2381252593724708E-2</v>
      </c>
      <c r="L44" s="69">
        <f t="shared" si="18"/>
        <v>-3.2520797208246299E-2</v>
      </c>
      <c r="M44" s="69">
        <f t="shared" si="18"/>
        <v>-3.5925236342253419E-2</v>
      </c>
      <c r="N44" s="69">
        <f t="shared" si="18"/>
        <v>-3.0213594417155543E-2</v>
      </c>
      <c r="O44" s="69">
        <f t="shared" si="18"/>
        <v>-3.2544346876500652E-2</v>
      </c>
      <c r="P44" s="69">
        <f t="shared" si="18"/>
        <v>-3.2474270032890495E-2</v>
      </c>
      <c r="Q44" s="69">
        <f t="shared" si="18"/>
        <v>-3.126102624832694E-2</v>
      </c>
      <c r="R44" s="69">
        <f>C44/$C$44</f>
        <v>1</v>
      </c>
      <c r="S44" s="69">
        <f>D44/$D$44</f>
        <v>1</v>
      </c>
      <c r="T44" s="68">
        <f>E44/$E$44</f>
        <v>1</v>
      </c>
      <c r="U44" s="68">
        <f>F44/$F$44</f>
        <v>1</v>
      </c>
      <c r="V44" s="68">
        <f>G44/$G$44</f>
        <v>1</v>
      </c>
      <c r="W44" s="68">
        <f>H44/$H$44</f>
        <v>1</v>
      </c>
      <c r="X44" s="68">
        <f>I44/$I$44</f>
        <v>1</v>
      </c>
      <c r="Y44" s="67">
        <f>(D44/$D$44)*K44*100</f>
        <v>-3.2381252593724708</v>
      </c>
    </row>
    <row r="45" spans="1:25" hidden="1" x14ac:dyDescent="0.35"/>
    <row r="46" spans="1:25" hidden="1" x14ac:dyDescent="0.35">
      <c r="H46" s="24"/>
      <c r="I46" s="24"/>
      <c r="J46" s="65"/>
      <c r="K46" s="65"/>
      <c r="L46" s="65"/>
      <c r="O46" s="65"/>
    </row>
    <row r="47" spans="1:25" hidden="1" x14ac:dyDescent="0.35">
      <c r="H47" s="24"/>
      <c r="I47" s="24"/>
      <c r="J47" s="64"/>
      <c r="K47" s="64"/>
      <c r="L47" s="64"/>
    </row>
    <row r="48" spans="1:25" hidden="1" x14ac:dyDescent="0.35">
      <c r="B48" s="61" t="s">
        <v>65</v>
      </c>
      <c r="C48" s="63">
        <f>C31</f>
        <v>43102</v>
      </c>
      <c r="D48" s="63">
        <f>D31</f>
        <v>42737</v>
      </c>
      <c r="E48" s="63">
        <v>42371</v>
      </c>
      <c r="F48" s="63">
        <v>42006</v>
      </c>
      <c r="G48" s="63">
        <v>41641</v>
      </c>
      <c r="H48" s="63">
        <v>41276</v>
      </c>
      <c r="I48" s="63">
        <v>40910</v>
      </c>
      <c r="J48" s="63">
        <v>40545</v>
      </c>
      <c r="K48" s="63" t="str">
        <f>K39</f>
        <v>evol 2018/2017</v>
      </c>
      <c r="L48" s="63" t="str">
        <f>L39</f>
        <v>evol 2017/2016</v>
      </c>
      <c r="M48" s="63" t="s">
        <v>63</v>
      </c>
      <c r="N48" s="63" t="s">
        <v>62</v>
      </c>
      <c r="O48" s="61" t="s">
        <v>61</v>
      </c>
      <c r="P48" s="61" t="s">
        <v>60</v>
      </c>
      <c r="Q48" s="61" t="s">
        <v>59</v>
      </c>
      <c r="R48" s="61" t="str">
        <f>R39</f>
        <v>% en 2017</v>
      </c>
      <c r="S48" s="61" t="str">
        <f>S39</f>
        <v>% en 2016</v>
      </c>
      <c r="T48" s="61" t="str">
        <f>T39</f>
        <v>% en 2015</v>
      </c>
      <c r="U48" s="61" t="s">
        <v>58</v>
      </c>
      <c r="V48" s="61" t="s">
        <v>57</v>
      </c>
      <c r="W48" s="62" t="s">
        <v>56</v>
      </c>
      <c r="X48" s="61" t="s">
        <v>55</v>
      </c>
      <c r="Y48" s="61" t="s">
        <v>54</v>
      </c>
    </row>
    <row r="49" spans="2:25" hidden="1" x14ac:dyDescent="0.35">
      <c r="B49" s="60" t="s">
        <v>53</v>
      </c>
      <c r="C49" s="59">
        <v>807660</v>
      </c>
      <c r="D49" s="59">
        <v>805341</v>
      </c>
      <c r="E49" s="59">
        <v>794716</v>
      </c>
      <c r="F49" s="59">
        <v>776594</v>
      </c>
      <c r="G49" s="59">
        <v>762671</v>
      </c>
      <c r="H49" s="59">
        <v>765152</v>
      </c>
      <c r="I49" s="59">
        <v>769529</v>
      </c>
      <c r="J49" s="59">
        <v>779473</v>
      </c>
      <c r="K49" s="58">
        <f t="shared" ref="K49:Q50" si="19">C49/D49-1</f>
        <v>2.8795255674305409E-3</v>
      </c>
      <c r="L49" s="58">
        <f t="shared" si="19"/>
        <v>1.3369555916830755E-2</v>
      </c>
      <c r="M49" s="58">
        <f t="shared" si="19"/>
        <v>2.333523050654529E-2</v>
      </c>
      <c r="N49" s="58">
        <f t="shared" si="19"/>
        <v>1.8255578093306246E-2</v>
      </c>
      <c r="O49" s="58">
        <f t="shared" si="19"/>
        <v>-3.2424929948559056E-3</v>
      </c>
      <c r="P49" s="58">
        <f t="shared" si="19"/>
        <v>-5.6878948031847676E-3</v>
      </c>
      <c r="Q49" s="58">
        <f t="shared" si="19"/>
        <v>-1.2757337329195484E-2</v>
      </c>
      <c r="R49" s="57">
        <f>C49/C36</f>
        <v>0.4354107792282006</v>
      </c>
      <c r="S49" s="57">
        <f>D49/D36</f>
        <v>0.43610303052619953</v>
      </c>
      <c r="T49" s="57">
        <f>E49/E36</f>
        <v>0.43668521547813788</v>
      </c>
      <c r="U49" s="57">
        <f>F49/F36</f>
        <v>0.43852128081276703</v>
      </c>
      <c r="V49" s="57">
        <f>G49/$G$36</f>
        <v>0.43996121133247496</v>
      </c>
      <c r="W49" s="57">
        <f>H49/$H$36</f>
        <v>0.44064230005292415</v>
      </c>
      <c r="X49" s="57">
        <f>I49/$I$36</f>
        <v>0.44142694558979761</v>
      </c>
      <c r="Y49" s="56">
        <f>(D49/D36)*K49*100</f>
        <v>0.12557698264341333</v>
      </c>
    </row>
    <row r="50" spans="2:25" hidden="1" x14ac:dyDescent="0.35">
      <c r="B50" s="60" t="s">
        <v>52</v>
      </c>
      <c r="C50" s="59">
        <v>1047278</v>
      </c>
      <c r="D50" s="59">
        <v>1041335</v>
      </c>
      <c r="E50" s="59">
        <v>1025167</v>
      </c>
      <c r="F50" s="59">
        <v>994344</v>
      </c>
      <c r="G50" s="59">
        <v>970825</v>
      </c>
      <c r="H50" s="59">
        <v>971295</v>
      </c>
      <c r="I50" s="59">
        <v>973747</v>
      </c>
      <c r="J50" s="59">
        <v>981895</v>
      </c>
      <c r="K50" s="58">
        <f t="shared" si="19"/>
        <v>5.707097139729278E-3</v>
      </c>
      <c r="L50" s="58">
        <f t="shared" si="19"/>
        <v>1.5771089003060013E-2</v>
      </c>
      <c r="M50" s="58">
        <f t="shared" si="19"/>
        <v>3.0998326534881215E-2</v>
      </c>
      <c r="N50" s="58">
        <f t="shared" si="19"/>
        <v>2.4225787345814043E-2</v>
      </c>
      <c r="O50" s="58">
        <f t="shared" si="19"/>
        <v>-4.8389006429561121E-4</v>
      </c>
      <c r="P50" s="58">
        <f t="shared" si="19"/>
        <v>-2.5181078863401041E-3</v>
      </c>
      <c r="Q50" s="58">
        <f t="shared" si="19"/>
        <v>-8.298239628473536E-3</v>
      </c>
      <c r="R50" s="57">
        <f>C50/C36</f>
        <v>0.5645892207717994</v>
      </c>
      <c r="S50" s="57">
        <f>D50/D36</f>
        <v>0.56389696947380052</v>
      </c>
      <c r="T50" s="57">
        <f>E50/E36</f>
        <v>0.56331478452186212</v>
      </c>
      <c r="U50" s="57">
        <f>F50/F36</f>
        <v>0.56147871918723302</v>
      </c>
      <c r="V50" s="57">
        <f>G50/$G$36</f>
        <v>0.5600387886675251</v>
      </c>
      <c r="W50" s="57">
        <f>H50/$H$36</f>
        <v>0.55935769994707585</v>
      </c>
      <c r="X50" s="57">
        <f>I50/$I$36</f>
        <v>0.55857305441020244</v>
      </c>
      <c r="Y50" s="56">
        <f>(D50/$D$36)*K50*100</f>
        <v>0.32182147815859347</v>
      </c>
    </row>
    <row r="51" spans="2:25" hidden="1" x14ac:dyDescent="0.35"/>
    <row r="52" spans="2:25" hidden="1" x14ac:dyDescent="0.35">
      <c r="B52" s="61" t="s">
        <v>64</v>
      </c>
      <c r="C52" s="63">
        <f>C39</f>
        <v>43102</v>
      </c>
      <c r="D52" s="63">
        <f>D39</f>
        <v>42737</v>
      </c>
      <c r="E52" s="63">
        <v>42371</v>
      </c>
      <c r="F52" s="63">
        <v>42006</v>
      </c>
      <c r="G52" s="63">
        <v>41641</v>
      </c>
      <c r="H52" s="63">
        <v>41276</v>
      </c>
      <c r="I52" s="63">
        <v>40910</v>
      </c>
      <c r="J52" s="63">
        <v>40545</v>
      </c>
      <c r="K52" s="63" t="str">
        <f>K48</f>
        <v>evol 2018/2017</v>
      </c>
      <c r="L52" s="63" t="str">
        <f>L48</f>
        <v>evol 2017/2016</v>
      </c>
      <c r="M52" s="63" t="s">
        <v>63</v>
      </c>
      <c r="N52" s="63" t="s">
        <v>62</v>
      </c>
      <c r="O52" s="61" t="s">
        <v>61</v>
      </c>
      <c r="P52" s="61" t="s">
        <v>60</v>
      </c>
      <c r="Q52" s="61" t="s">
        <v>59</v>
      </c>
      <c r="R52" s="61" t="str">
        <f>R48</f>
        <v>% en 2017</v>
      </c>
      <c r="S52" s="61" t="str">
        <f>S48</f>
        <v>% en 2016</v>
      </c>
      <c r="T52" s="61" t="str">
        <f>T48</f>
        <v>% en 2015</v>
      </c>
      <c r="U52" s="61" t="s">
        <v>58</v>
      </c>
      <c r="V52" s="61" t="s">
        <v>57</v>
      </c>
      <c r="W52" s="62" t="s">
        <v>56</v>
      </c>
      <c r="X52" s="61" t="s">
        <v>55</v>
      </c>
      <c r="Y52" s="61" t="s">
        <v>54</v>
      </c>
    </row>
    <row r="53" spans="2:25" hidden="1" x14ac:dyDescent="0.35">
      <c r="B53" s="60" t="s">
        <v>53</v>
      </c>
      <c r="C53" s="59">
        <v>623378</v>
      </c>
      <c r="D53" s="59">
        <v>650813</v>
      </c>
      <c r="E53" s="59">
        <v>678782</v>
      </c>
      <c r="F53" s="59">
        <v>708900</v>
      </c>
      <c r="G53" s="59">
        <v>736031</v>
      </c>
      <c r="H53" s="59">
        <v>765768</v>
      </c>
      <c r="I53" s="59">
        <v>796080</v>
      </c>
      <c r="J53" s="59">
        <v>825824</v>
      </c>
      <c r="K53" s="58">
        <f t="shared" ref="K53:Q54" si="20">C53/D53-1</f>
        <v>-4.21549661730789E-2</v>
      </c>
      <c r="L53" s="58">
        <f t="shared" si="20"/>
        <v>-4.1204687219166147E-2</v>
      </c>
      <c r="M53" s="58">
        <f t="shared" si="20"/>
        <v>-4.2485540978981495E-2</v>
      </c>
      <c r="N53" s="58">
        <f t="shared" si="20"/>
        <v>-3.6861219160606029E-2</v>
      </c>
      <c r="O53" s="58">
        <f t="shared" si="20"/>
        <v>-3.8832910228685402E-2</v>
      </c>
      <c r="P53" s="58">
        <f t="shared" si="20"/>
        <v>-3.8076575218570996E-2</v>
      </c>
      <c r="Q53" s="58">
        <f t="shared" si="20"/>
        <v>-3.6017359631107859E-2</v>
      </c>
      <c r="R53" s="57">
        <f>C53/C44</f>
        <v>0.46577821479753551</v>
      </c>
      <c r="S53" s="57">
        <f>D53/D44</f>
        <v>0.47053094901044429</v>
      </c>
      <c r="T53" s="57">
        <f>E53/E44</f>
        <v>0.47479258749936171</v>
      </c>
      <c r="U53" s="57">
        <f>F53/F44</f>
        <v>0.47804557651055724</v>
      </c>
      <c r="V53" s="57">
        <f t="shared" ref="V53:X54" si="21">G53/$D$44</f>
        <v>0.53214266606706739</v>
      </c>
      <c r="W53" s="57">
        <f t="shared" si="21"/>
        <v>0.5536422040767931</v>
      </c>
      <c r="X53" s="57">
        <f t="shared" si="21"/>
        <v>0.57555746103448224</v>
      </c>
      <c r="Y53" s="56">
        <f>(D53/D44)*K53*100</f>
        <v>-1.9835216238921993</v>
      </c>
    </row>
    <row r="54" spans="2:25" hidden="1" x14ac:dyDescent="0.35">
      <c r="B54" s="60" t="s">
        <v>52</v>
      </c>
      <c r="C54" s="59">
        <v>714980</v>
      </c>
      <c r="D54" s="59">
        <v>732333</v>
      </c>
      <c r="E54" s="59">
        <v>750857</v>
      </c>
      <c r="F54" s="59">
        <v>774013</v>
      </c>
      <c r="G54" s="59">
        <v>793082</v>
      </c>
      <c r="H54" s="59">
        <v>814783</v>
      </c>
      <c r="I54" s="59">
        <v>837521</v>
      </c>
      <c r="J54" s="59">
        <v>860493</v>
      </c>
      <c r="K54" s="58">
        <f t="shared" si="20"/>
        <v>-2.3695504640648402E-2</v>
      </c>
      <c r="L54" s="58">
        <f t="shared" si="20"/>
        <v>-2.4670476535478825E-2</v>
      </c>
      <c r="M54" s="58">
        <f t="shared" si="20"/>
        <v>-2.99168101827747E-2</v>
      </c>
      <c r="N54" s="58">
        <f t="shared" si="20"/>
        <v>-2.4044171977172568E-2</v>
      </c>
      <c r="O54" s="58">
        <f t="shared" si="20"/>
        <v>-2.663408539451606E-2</v>
      </c>
      <c r="P54" s="58">
        <f t="shared" si="20"/>
        <v>-2.7149169990961397E-2</v>
      </c>
      <c r="Q54" s="58">
        <f t="shared" si="20"/>
        <v>-2.6696324083984369E-2</v>
      </c>
      <c r="R54" s="57">
        <f>C54/C44</f>
        <v>0.53422178520246455</v>
      </c>
      <c r="S54" s="57">
        <f>D54/D44</f>
        <v>0.52946905098955566</v>
      </c>
      <c r="T54" s="57">
        <f>E54/E44</f>
        <v>0.52520741250063829</v>
      </c>
      <c r="U54" s="57">
        <f>F54/F44</f>
        <v>0.52195442348944276</v>
      </c>
      <c r="V54" s="57">
        <f t="shared" si="21"/>
        <v>0.57338993858927401</v>
      </c>
      <c r="W54" s="57">
        <f t="shared" si="21"/>
        <v>0.58907953318015593</v>
      </c>
      <c r="X54" s="57">
        <f t="shared" si="21"/>
        <v>0.6055188678563217</v>
      </c>
      <c r="Y54" s="56">
        <f>(D54/D44)*K54*100</f>
        <v>-1.2546036354802721</v>
      </c>
    </row>
    <row r="55" spans="2:25" hidden="1" x14ac:dyDescent="0.35">
      <c r="D55"/>
      <c r="E55"/>
      <c r="F55"/>
    </row>
    <row r="56" spans="2:25" hidden="1" x14ac:dyDescent="0.35">
      <c r="D56"/>
      <c r="E56"/>
      <c r="F56"/>
    </row>
    <row r="57" spans="2:25" hidden="1" x14ac:dyDescent="0.35">
      <c r="D57"/>
      <c r="E57"/>
      <c r="F57"/>
    </row>
    <row r="58" spans="2:25" hidden="1" x14ac:dyDescent="0.35">
      <c r="D58"/>
      <c r="E58"/>
      <c r="F58"/>
    </row>
    <row r="59" spans="2:25" hidden="1" x14ac:dyDescent="0.35">
      <c r="D59"/>
      <c r="E59"/>
      <c r="F59"/>
    </row>
    <row r="60" spans="2:25" hidden="1" x14ac:dyDescent="0.35">
      <c r="D60"/>
      <c r="E60"/>
      <c r="F60"/>
    </row>
    <row r="61" spans="2:25" hidden="1" x14ac:dyDescent="0.35">
      <c r="D61"/>
      <c r="E61"/>
      <c r="F61"/>
    </row>
    <row r="62" spans="2:25" hidden="1" x14ac:dyDescent="0.35">
      <c r="D62"/>
      <c r="E62"/>
      <c r="F62"/>
    </row>
    <row r="63" spans="2:25" x14ac:dyDescent="0.35">
      <c r="D63"/>
      <c r="E63"/>
      <c r="F63"/>
    </row>
    <row r="64" spans="2:25" x14ac:dyDescent="0.35">
      <c r="D64"/>
      <c r="E64"/>
      <c r="F64"/>
    </row>
    <row r="65" spans="4:6" x14ac:dyDescent="0.35">
      <c r="D65"/>
      <c r="E65"/>
      <c r="F65"/>
    </row>
    <row r="66" spans="4:6" x14ac:dyDescent="0.35">
      <c r="D66"/>
      <c r="E66"/>
      <c r="F66"/>
    </row>
  </sheetData>
  <mergeCells count="8">
    <mergeCell ref="Q1:R1"/>
    <mergeCell ref="N1:P1"/>
    <mergeCell ref="H1:J1"/>
    <mergeCell ref="A1:A2"/>
    <mergeCell ref="B1:B2"/>
    <mergeCell ref="D1:F1"/>
    <mergeCell ref="C1:C2"/>
    <mergeCell ref="L1:M1"/>
  </mergeCells>
  <conditionalFormatting sqref="M15:M25">
    <cfRule type="top10" dxfId="3" priority="5" rank="1"/>
  </conditionalFormatting>
  <conditionalFormatting sqref="L3:L13">
    <cfRule type="top10" dxfId="2" priority="4" rank="1"/>
  </conditionalFormatting>
  <conditionalFormatting sqref="L15:L25">
    <cfRule type="top10" dxfId="1" priority="3" rank="1"/>
  </conditionalFormatting>
  <conditionalFormatting sqref="M3:M13">
    <cfRule type="top10" dxfId="0" priority="2" rank="1"/>
  </conditionalFormatting>
  <conditionalFormatting sqref="P3:P13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DD58F-B4A1-476B-8C07-A46C08A7EF37}">
  <dimension ref="A1"/>
  <sheetViews>
    <sheetView showGridLines="0" showRowColHeaders="0" zoomScaleNormal="100" workbookViewId="0"/>
  </sheetViews>
  <sheetFormatPr baseColWidth="10" defaultRowHeight="14.5" x14ac:dyDescent="0.3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Personnes protégées NSA</vt:lpstr>
      <vt:lpstr>Tableaux 1&amp;6 grah 4_5&amp;6</vt:lpstr>
      <vt:lpstr>Graphique 3 et tableau 2</vt:lpstr>
      <vt:lpstr>anomalie total effectif RNIAM</vt:lpstr>
      <vt:lpstr>Graphique 1</vt:lpstr>
      <vt:lpstr>Données Pyramide</vt:lpstr>
      <vt:lpstr>Pyramide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Newten Dumanoir</dc:creator>
  <cp:lastModifiedBy>Claudine Gaillard</cp:lastModifiedBy>
  <dcterms:created xsi:type="dcterms:W3CDTF">2015-06-05T18:19:34Z</dcterms:created>
  <dcterms:modified xsi:type="dcterms:W3CDTF">2024-01-30T15:15:26Z</dcterms:modified>
</cp:coreProperties>
</file>