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1-STATISTIQUES\01_STATS_MISSION_SYNTHESES\12 COMITES DE LECTURE\TB ALD 2022 - 13 novembre\A diffuser\"/>
    </mc:Choice>
  </mc:AlternateContent>
  <xr:revisionPtr revIDLastSave="0" documentId="13_ncr:1_{0697E172-D9BA-4E85-AC97-5323A4FAAA00}" xr6:coauthVersionLast="47" xr6:coauthVersionMax="47" xr10:uidLastSave="{00000000-0000-0000-0000-000000000000}"/>
  <bookViews>
    <workbookView xWindow="-110" yWindow="-110" windowWidth="17020" windowHeight="10120" xr2:uid="{08DAEE7C-E39F-41D5-9FFC-4F9402458CD9}"/>
  </bookViews>
  <sheets>
    <sheet name="ALD" sheetId="24" r:id="rId1"/>
    <sheet name="Prevalence Tableau 1" sheetId="1" r:id="rId2"/>
    <sheet name="Prevalence Tableau 2" sheetId="2" r:id="rId3"/>
    <sheet name="Prevalence Graphique 1" sheetId="3" r:id="rId4"/>
    <sheet name="Prevalence Tableau 3" sheetId="4" r:id="rId5"/>
    <sheet name="Prevalence Tableau 4 " sheetId="5" r:id="rId6"/>
    <sheet name="Prevalence Graphique 2" sheetId="6" r:id="rId7"/>
    <sheet name="Prevalence Graphique 3" sheetId="7" r:id="rId8"/>
    <sheet name="Prevalence Graphique 4" sheetId="8" r:id="rId9"/>
    <sheet name="Prevalence Graphique 5" sheetId="9" r:id="rId10"/>
    <sheet name="Prevalence Tableau 5" sheetId="10" r:id="rId11"/>
    <sheet name="Prevalence Tableau 6" sheetId="11" r:id="rId12"/>
    <sheet name="Prevalence Tableau 7" sheetId="12" r:id="rId13"/>
    <sheet name="Prevalence Tableau 8" sheetId="13" r:id="rId14"/>
    <sheet name="Prevalence Tableau 9" sheetId="14" r:id="rId15"/>
    <sheet name="Incidence Tableau 1" sheetId="15" r:id="rId16"/>
    <sheet name="Incidence Tableau 2" sheetId="16" r:id="rId17"/>
    <sheet name="Incidence Graphique 1" sheetId="17" r:id="rId18"/>
    <sheet name="Incidence Tableau 3" sheetId="18" r:id="rId19"/>
    <sheet name="Incidence Graphique 2" sheetId="19" r:id="rId20"/>
    <sheet name="Incidence Graphique 3" sheetId="20" r:id="rId21"/>
    <sheet name="Incidence Graphique 4" sheetId="21" r:id="rId22"/>
    <sheet name="Incidence Tableau 4" sheetId="22" r:id="rId23"/>
    <sheet name="Incidence Tableau 5" sheetId="23" r:id="rId24"/>
  </sheets>
  <externalReferences>
    <externalReference r:id="rId2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0" l="1"/>
  <c r="I10" i="5"/>
  <c r="I9" i="5"/>
  <c r="F37" i="15" l="1"/>
  <c r="H73" i="6" l="1"/>
  <c r="D37" i="15"/>
  <c r="E37" i="15"/>
  <c r="D38" i="15"/>
  <c r="E38" i="15"/>
  <c r="F38" i="15"/>
  <c r="J35" i="15"/>
  <c r="B4" i="13" l="1"/>
  <c r="B4" i="10"/>
  <c r="B4" i="1"/>
  <c r="B4" i="22" l="1"/>
  <c r="B4" i="21"/>
  <c r="B4" i="20"/>
  <c r="B4" i="19"/>
  <c r="C6" i="18"/>
  <c r="G6" i="18" s="1"/>
  <c r="C17" i="17"/>
  <c r="D17" i="17"/>
  <c r="I22" i="15"/>
  <c r="J22" i="15"/>
  <c r="K22" i="15"/>
  <c r="L22" i="15"/>
  <c r="M22" i="15"/>
  <c r="I23" i="15"/>
  <c r="J23" i="15"/>
  <c r="K23" i="15"/>
  <c r="L23" i="15"/>
  <c r="M23" i="15"/>
  <c r="I24" i="15"/>
  <c r="J24" i="15"/>
  <c r="K24" i="15"/>
  <c r="L24" i="15"/>
  <c r="M24" i="15"/>
  <c r="D26" i="15"/>
  <c r="E26" i="15"/>
  <c r="F26" i="15"/>
  <c r="G26" i="15"/>
  <c r="H26" i="15"/>
  <c r="D27" i="15"/>
  <c r="E27" i="15"/>
  <c r="F27" i="15"/>
  <c r="G27" i="15"/>
  <c r="H27" i="15"/>
  <c r="I33" i="15"/>
  <c r="J33" i="15"/>
  <c r="K33" i="15"/>
  <c r="M33" i="15"/>
  <c r="I34" i="15"/>
  <c r="J34" i="15"/>
  <c r="K34" i="15"/>
  <c r="L34" i="15"/>
  <c r="M34" i="15"/>
  <c r="G35" i="15"/>
  <c r="L35" i="15" s="1"/>
  <c r="I35" i="15"/>
  <c r="K35" i="15"/>
  <c r="D49" i="15"/>
  <c r="E49" i="15"/>
  <c r="F49" i="15"/>
  <c r="G49" i="15"/>
  <c r="D50" i="15"/>
  <c r="E50" i="15"/>
  <c r="F50" i="15"/>
  <c r="G50" i="15"/>
  <c r="M62" i="15"/>
  <c r="I62" i="15"/>
  <c r="L62" i="15"/>
  <c r="M63" i="15"/>
  <c r="I63" i="15"/>
  <c r="L63" i="15"/>
  <c r="M64" i="15"/>
  <c r="I64" i="15"/>
  <c r="L64" i="15"/>
  <c r="M35" i="15" l="1"/>
  <c r="B4" i="11" l="1"/>
  <c r="K8" i="11"/>
  <c r="L8" i="11"/>
  <c r="K9" i="11"/>
  <c r="L9" i="11"/>
  <c r="K10" i="11"/>
  <c r="L10" i="11"/>
  <c r="K11" i="11"/>
  <c r="L11" i="11"/>
  <c r="K12" i="11"/>
  <c r="L12" i="11"/>
  <c r="K13" i="11"/>
  <c r="L13" i="11"/>
  <c r="K14" i="11"/>
  <c r="L14" i="11"/>
  <c r="K15" i="11"/>
  <c r="L15" i="11"/>
  <c r="K16" i="11"/>
  <c r="L16" i="11"/>
  <c r="K17" i="11"/>
  <c r="L17" i="11"/>
  <c r="K18" i="11"/>
  <c r="L18" i="11"/>
  <c r="E7" i="10"/>
  <c r="F7" i="10"/>
  <c r="E8" i="10"/>
  <c r="F8" i="10"/>
  <c r="E9" i="10"/>
  <c r="F9" i="10"/>
  <c r="E10" i="10"/>
  <c r="F10" i="10"/>
  <c r="E11" i="10"/>
  <c r="F11" i="10"/>
  <c r="E12" i="10"/>
  <c r="F12" i="10"/>
  <c r="E13" i="10"/>
  <c r="F13" i="10"/>
  <c r="E14" i="10"/>
  <c r="F14" i="10"/>
  <c r="E15" i="10"/>
  <c r="F15" i="10"/>
  <c r="E16" i="10"/>
  <c r="F16" i="10"/>
  <c r="E17" i="10"/>
  <c r="B4" i="9"/>
  <c r="B4" i="8"/>
  <c r="B4" i="7"/>
  <c r="B4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62" i="6"/>
  <c r="H62" i="6"/>
  <c r="G63" i="6"/>
  <c r="H63" i="6"/>
  <c r="G64" i="6"/>
  <c r="H64" i="6"/>
  <c r="G65" i="6"/>
  <c r="H65" i="6"/>
  <c r="G66" i="6"/>
  <c r="H66" i="6"/>
  <c r="G67" i="6"/>
  <c r="H67" i="6"/>
  <c r="G68" i="6"/>
  <c r="H68" i="6"/>
  <c r="G69" i="6"/>
  <c r="H69" i="6"/>
  <c r="G70" i="6"/>
  <c r="H70" i="6"/>
  <c r="G71" i="6"/>
  <c r="H71" i="6"/>
  <c r="G72" i="6"/>
  <c r="H72" i="6"/>
  <c r="G73" i="6"/>
  <c r="G74" i="6"/>
  <c r="H74" i="6"/>
  <c r="G75" i="6"/>
  <c r="H75" i="6"/>
  <c r="G76" i="6"/>
  <c r="H76" i="6"/>
  <c r="G77" i="6"/>
  <c r="H77" i="6"/>
  <c r="G78" i="6"/>
  <c r="H78" i="6"/>
  <c r="G79" i="6"/>
  <c r="H79" i="6"/>
  <c r="G80" i="6"/>
  <c r="H80" i="6"/>
  <c r="G81" i="6"/>
  <c r="H81" i="6"/>
  <c r="G82" i="6"/>
  <c r="H82" i="6"/>
  <c r="G83" i="6"/>
  <c r="H83" i="6"/>
  <c r="G84" i="6"/>
  <c r="H84" i="6"/>
  <c r="G85" i="6"/>
  <c r="H85" i="6"/>
  <c r="G86" i="6"/>
  <c r="H86" i="6"/>
  <c r="G87" i="6"/>
  <c r="H87" i="6"/>
  <c r="G88" i="6"/>
  <c r="H88" i="6"/>
  <c r="G89" i="6"/>
  <c r="H89" i="6"/>
  <c r="G90" i="6"/>
  <c r="H90" i="6"/>
  <c r="G91" i="6"/>
  <c r="H91" i="6"/>
  <c r="G92" i="6"/>
  <c r="H92" i="6"/>
  <c r="G93" i="6"/>
  <c r="H93" i="6"/>
  <c r="G94" i="6"/>
  <c r="H94" i="6"/>
  <c r="G95" i="6"/>
  <c r="H95" i="6"/>
  <c r="G96" i="6"/>
  <c r="H96" i="6"/>
  <c r="G97" i="6"/>
  <c r="H97" i="6"/>
  <c r="G98" i="6"/>
  <c r="H98" i="6"/>
  <c r="G99" i="6"/>
  <c r="H99" i="6"/>
  <c r="G100" i="6"/>
  <c r="H100" i="6"/>
  <c r="G101" i="6"/>
  <c r="H101" i="6"/>
  <c r="G102" i="6"/>
  <c r="H102" i="6"/>
  <c r="G103" i="6"/>
  <c r="H103" i="6"/>
  <c r="G104" i="6"/>
  <c r="H104" i="6"/>
  <c r="G105" i="6"/>
  <c r="H105" i="6"/>
  <c r="G106" i="6"/>
  <c r="H106" i="6"/>
  <c r="G107" i="6"/>
  <c r="H107" i="6"/>
  <c r="G108" i="6"/>
  <c r="H108" i="6"/>
  <c r="G109" i="6"/>
  <c r="H109" i="6"/>
  <c r="G110" i="6"/>
  <c r="H110" i="6"/>
  <c r="G111" i="6"/>
  <c r="H111" i="6"/>
  <c r="G112" i="6"/>
  <c r="H112" i="6"/>
  <c r="G113" i="6"/>
  <c r="H113" i="6"/>
  <c r="G114" i="6"/>
  <c r="H114" i="6"/>
  <c r="G115" i="6"/>
  <c r="H115" i="6"/>
  <c r="G116" i="6"/>
  <c r="H116" i="6"/>
  <c r="G117" i="6"/>
  <c r="H117" i="6"/>
  <c r="G118" i="6"/>
  <c r="H118" i="6"/>
  <c r="G119" i="6"/>
  <c r="H119" i="6"/>
  <c r="G120" i="6"/>
  <c r="H120" i="6"/>
  <c r="G121" i="6"/>
  <c r="H121" i="6"/>
  <c r="G122" i="6"/>
  <c r="H122" i="6"/>
  <c r="G123" i="6"/>
  <c r="H123" i="6"/>
  <c r="G124" i="6"/>
  <c r="H124" i="6"/>
  <c r="G125" i="6"/>
  <c r="H125" i="6"/>
  <c r="G126" i="6"/>
  <c r="H126" i="6"/>
  <c r="G127" i="6"/>
  <c r="H127" i="6"/>
  <c r="G128" i="6"/>
  <c r="H128" i="6"/>
  <c r="B4" i="5"/>
  <c r="C7" i="5"/>
  <c r="C12" i="5"/>
  <c r="I12" i="5" s="1"/>
  <c r="H12" i="5"/>
  <c r="C6" i="4"/>
  <c r="G6" i="4"/>
  <c r="H6" i="4"/>
  <c r="B4" i="3"/>
  <c r="K17" i="3"/>
  <c r="M17" i="3" s="1"/>
  <c r="L17" i="3"/>
  <c r="B4" i="2"/>
  <c r="C6" i="2"/>
  <c r="C10" i="2"/>
  <c r="D10" i="2"/>
  <c r="E7" i="2" s="1"/>
  <c r="F10" i="2"/>
  <c r="G10" i="2"/>
  <c r="C28" i="2"/>
  <c r="D28" i="2"/>
  <c r="E28" i="2"/>
  <c r="F28" i="2"/>
  <c r="G28" i="2"/>
  <c r="G48" i="2"/>
  <c r="H48" i="2"/>
  <c r="G49" i="2"/>
  <c r="H49" i="2"/>
  <c r="C6" i="1"/>
  <c r="E7" i="1"/>
  <c r="H7" i="1"/>
  <c r="E8" i="1"/>
  <c r="H8" i="1"/>
  <c r="E9" i="1"/>
  <c r="H9" i="1"/>
  <c r="M23" i="1"/>
  <c r="M24" i="1"/>
  <c r="M25" i="1"/>
  <c r="XFD33" i="1"/>
  <c r="E38" i="1"/>
  <c r="J38" i="1"/>
  <c r="O38" i="1"/>
  <c r="E39" i="1"/>
  <c r="J39" i="1"/>
  <c r="O39" i="1"/>
  <c r="E40" i="1"/>
  <c r="J40" i="1"/>
  <c r="O40" i="1"/>
  <c r="E41" i="1"/>
  <c r="J41" i="1"/>
  <c r="O41" i="1"/>
  <c r="E42" i="1"/>
  <c r="J42" i="1"/>
  <c r="O42" i="1"/>
  <c r="E43" i="1"/>
  <c r="E58" i="1" s="1"/>
  <c r="J43" i="1"/>
  <c r="O43" i="1"/>
  <c r="E44" i="1"/>
  <c r="J44" i="1"/>
  <c r="O44" i="1"/>
  <c r="E45" i="1"/>
  <c r="J45" i="1"/>
  <c r="O45" i="1"/>
  <c r="E46" i="1"/>
  <c r="J46" i="1"/>
  <c r="O46" i="1"/>
  <c r="E47" i="1"/>
  <c r="J47" i="1"/>
  <c r="O47" i="1"/>
  <c r="C48" i="1"/>
  <c r="C63" i="1" s="1"/>
  <c r="D48" i="1"/>
  <c r="H48" i="1"/>
  <c r="I48" i="1"/>
  <c r="M48" i="1"/>
  <c r="N48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E57" i="1" l="1"/>
  <c r="E10" i="2"/>
  <c r="H10" i="2"/>
  <c r="E55" i="1"/>
  <c r="E62" i="1"/>
  <c r="E54" i="1"/>
  <c r="E61" i="1"/>
  <c r="E53" i="1"/>
  <c r="D63" i="1"/>
  <c r="E56" i="1"/>
  <c r="E59" i="1"/>
  <c r="O48" i="1"/>
  <c r="I8" i="5"/>
  <c r="I11" i="5"/>
  <c r="E8" i="2"/>
  <c r="E9" i="2"/>
  <c r="J48" i="1"/>
  <c r="G59" i="1" s="1"/>
  <c r="E60" i="1"/>
  <c r="E48" i="1"/>
  <c r="H54" i="1" s="1"/>
  <c r="H57" i="1" l="1"/>
  <c r="G62" i="1"/>
  <c r="H55" i="1"/>
  <c r="H56" i="1"/>
  <c r="H53" i="1"/>
  <c r="H61" i="1"/>
  <c r="E63" i="1"/>
  <c r="H58" i="1"/>
  <c r="H63" i="1"/>
  <c r="G57" i="1"/>
  <c r="G54" i="1"/>
  <c r="H62" i="1"/>
  <c r="H60" i="1"/>
  <c r="G60" i="1"/>
  <c r="G53" i="1"/>
  <c r="G61" i="1"/>
  <c r="G58" i="1"/>
  <c r="G55" i="1"/>
  <c r="G63" i="1"/>
  <c r="H59" i="1"/>
  <c r="G56" i="1"/>
</calcChain>
</file>

<file path=xl/sharedStrings.xml><?xml version="1.0" encoding="utf-8"?>
<sst xmlns="http://schemas.openxmlformats.org/spreadsheetml/2006/main" count="1025" uniqueCount="488">
  <si>
    <t>Total</t>
  </si>
  <si>
    <t>Femmes</t>
  </si>
  <si>
    <t>Hommes</t>
  </si>
  <si>
    <t>Age moyen des assurés en ALD</t>
  </si>
  <si>
    <t>Var 20/21</t>
  </si>
  <si>
    <t>Var 19/20</t>
  </si>
  <si>
    <t>Var 18/19</t>
  </si>
  <si>
    <t>Taux de prévalence standardisé</t>
  </si>
  <si>
    <t>+ 0,9</t>
  </si>
  <si>
    <t>+ 1,3</t>
  </si>
  <si>
    <t>+ 0,6</t>
  </si>
  <si>
    <t>+ 1,2</t>
  </si>
  <si>
    <t>+ 0,7</t>
  </si>
  <si>
    <t>+ 0,1</t>
  </si>
  <si>
    <t>- 1,0</t>
  </si>
  <si>
    <t>+ 0,4</t>
  </si>
  <si>
    <t>+ 2,6</t>
  </si>
  <si>
    <t>+ 2,2</t>
  </si>
  <si>
    <t>+ 1,8</t>
  </si>
  <si>
    <t>+ 1,9</t>
  </si>
  <si>
    <t>Var 21/22</t>
  </si>
  <si>
    <t>Taux de prévalence brut (‰)</t>
  </si>
  <si>
    <t>Taux de prévalence brut :</t>
  </si>
  <si>
    <t>-0,6 %</t>
  </si>
  <si>
    <t>+ 0,1 %</t>
  </si>
  <si>
    <t>- 0,9 %</t>
  </si>
  <si>
    <t>+ 0,2 %</t>
  </si>
  <si>
    <t>-1,6 %</t>
  </si>
  <si>
    <t>- 0,8 %</t>
  </si>
  <si>
    <t>- 1,8 %</t>
  </si>
  <si>
    <t>- 0,7 %</t>
  </si>
  <si>
    <t>0,3%</t>
  </si>
  <si>
    <t>+ 0,9%</t>
  </si>
  <si>
    <t>0,0 %</t>
  </si>
  <si>
    <t>+ 1,0 %</t>
  </si>
  <si>
    <t>Variation  2021/2022</t>
  </si>
  <si>
    <t>Variation  2020/2021</t>
  </si>
  <si>
    <t>Variation  2019/2020</t>
  </si>
  <si>
    <t>Variation  2018/2019</t>
  </si>
  <si>
    <t>Variation volume assurés RA en ALD :</t>
  </si>
  <si>
    <t>90 ans et plus</t>
  </si>
  <si>
    <t>80-89 ans</t>
  </si>
  <si>
    <t>70-79 ans</t>
  </si>
  <si>
    <t>60-69 ans</t>
  </si>
  <si>
    <t>50-59 ans</t>
  </si>
  <si>
    <t>40-49 ans</t>
  </si>
  <si>
    <t>30-39 ans</t>
  </si>
  <si>
    <t>20-29 ans</t>
  </si>
  <si>
    <t>10 -19 ans</t>
  </si>
  <si>
    <t>0-9 ans</t>
  </si>
  <si>
    <t>Répartition 2023</t>
  </si>
  <si>
    <t>Répartition 2022</t>
  </si>
  <si>
    <t>Femme</t>
  </si>
  <si>
    <t>Homme</t>
  </si>
  <si>
    <t>Variation des effectifs 2021/2022</t>
  </si>
  <si>
    <t>Variations :</t>
  </si>
  <si>
    <t>Total général</t>
  </si>
  <si>
    <t>90_plus</t>
  </si>
  <si>
    <t>80-89</t>
  </si>
  <si>
    <t>70-79</t>
  </si>
  <si>
    <t>60-69</t>
  </si>
  <si>
    <t>50-59</t>
  </si>
  <si>
    <t>40-49</t>
  </si>
  <si>
    <t>30-39</t>
  </si>
  <si>
    <t>20-29</t>
  </si>
  <si>
    <t>10-19</t>
  </si>
  <si>
    <t>0-9</t>
  </si>
  <si>
    <t xml:space="preserve">Femmes </t>
  </si>
  <si>
    <t>Volume assurés au RA par tranche d'age et par sexe</t>
  </si>
  <si>
    <t>Age moyen des assurés au RA</t>
  </si>
  <si>
    <t xml:space="preserve">Ages moyen des assurés RA par sexe : </t>
  </si>
  <si>
    <t>- 0,5 %</t>
  </si>
  <si>
    <t>- 1,1 %</t>
  </si>
  <si>
    <t>- 0,3 %</t>
  </si>
  <si>
    <t>- 0,2 %</t>
  </si>
  <si>
    <t>- 1,4 %</t>
  </si>
  <si>
    <t>- 0,6 %</t>
  </si>
  <si>
    <t>Variation 2022/2023</t>
  </si>
  <si>
    <t>Variation volume assurés RA (au 1er janvier) :</t>
  </si>
  <si>
    <t xml:space="preserve">Détails : </t>
  </si>
  <si>
    <t>Source : CCMSA</t>
  </si>
  <si>
    <t>[2] Comparaison des taux standardisés</t>
  </si>
  <si>
    <t>[1] Standardisation par âge</t>
  </si>
  <si>
    <t xml:space="preserve">                           -</t>
  </si>
  <si>
    <t>IC 95% CMF</t>
  </si>
  <si>
    <t>CMF H/F</t>
  </si>
  <si>
    <t>Taux de prévalence (‰)</t>
  </si>
  <si>
    <t>Âge médian de la population
en ALD</t>
  </si>
  <si>
    <t>Âge moyen de la population en ALD</t>
  </si>
  <si>
    <t>Répartition de la population
en ALD</t>
  </si>
  <si>
    <t>Nombre d'assurés en ALD</t>
  </si>
  <si>
    <t>Tableau de bord Prévalence</t>
  </si>
  <si>
    <t>Non salariés</t>
  </si>
  <si>
    <t>Salariés</t>
  </si>
  <si>
    <t>Régime</t>
  </si>
  <si>
    <t>Répartition Hommes/femmes des assurés par régime</t>
  </si>
  <si>
    <t xml:space="preserve">+ 1,2 </t>
  </si>
  <si>
    <t>+ 1,7</t>
  </si>
  <si>
    <t>- 0,1</t>
  </si>
  <si>
    <t>+ 4,1</t>
  </si>
  <si>
    <t>Non-salariés</t>
  </si>
  <si>
    <t>+ 3,8</t>
  </si>
  <si>
    <t>+ 3,4</t>
  </si>
  <si>
    <t>+ 2,5</t>
  </si>
  <si>
    <t>Var 
20/21</t>
  </si>
  <si>
    <t>Var 
19/20</t>
  </si>
  <si>
    <t>Var 
18/19</t>
  </si>
  <si>
    <t>Taux de prévalence brut
(‰)</t>
  </si>
  <si>
    <t>Taux de prévalence brut</t>
  </si>
  <si>
    <t xml:space="preserve">Variation de l'age moyen des assurés au RA par régime : </t>
  </si>
  <si>
    <t>- 3,1 %</t>
  </si>
  <si>
    <t>- 3,2 %</t>
  </si>
  <si>
    <t>- 2,9 %</t>
  </si>
  <si>
    <t>+ 1,2 %</t>
  </si>
  <si>
    <t>+ 1,6 %</t>
  </si>
  <si>
    <t>+ 1,8 %</t>
  </si>
  <si>
    <t>Variation des effectifs assurés au RA par régime :</t>
  </si>
  <si>
    <t>[1] Standardisation par âge et sexe</t>
  </si>
  <si>
    <r>
      <t xml:space="preserve">                       </t>
    </r>
    <r>
      <rPr>
        <b/>
        <sz val="11"/>
        <color rgb="FF000000"/>
        <rFont val="Calibri"/>
        <family val="2"/>
        <scheme val="minor"/>
      </rPr>
      <t>-</t>
    </r>
  </si>
  <si>
    <t>PUMA</t>
  </si>
  <si>
    <t>CMF SA/ NSA</t>
  </si>
  <si>
    <t>Comparative Morbidity Figure [2]</t>
  </si>
  <si>
    <t>Répartition du nombre d'assurés 
en ALD</t>
  </si>
  <si>
    <t>Nombre d'assurés sans ALD</t>
  </si>
  <si>
    <t>Nombre d'assurés avec une ALD</t>
  </si>
  <si>
    <t>ALD 31</t>
  </si>
  <si>
    <t>15 - MALADIE D'ALZHEIMER ET AUTRES DEMENCES</t>
  </si>
  <si>
    <t>1 - ACCIDENT VASCULAIRE CEREBRAL INVALIDANT</t>
  </si>
  <si>
    <t>23 - AFFECTIONS PSYCHIATRIQUES DE LONGUE DUREE</t>
  </si>
  <si>
    <t>13 - MALADIE CORONAIRE</t>
  </si>
  <si>
    <t>30 - CANCERS</t>
  </si>
  <si>
    <t>5 - INSUFFISANCE CARDIAQUE GRAVE</t>
  </si>
  <si>
    <t>8 - DIABETE DE TYPE 1 ET DIABETE DE TYPE 2</t>
  </si>
  <si>
    <t>* Age au 31 décembre de la population en ALD</t>
  </si>
  <si>
    <t>+ 0,5</t>
  </si>
  <si>
    <t>01 - ACCIDENT VASCULAIRE CEREBRAL INVALIDANT</t>
  </si>
  <si>
    <t>+ 0,2</t>
  </si>
  <si>
    <t>03 - ARTERIOPATHIES CHRONIQUES AVEC MANIFESTATIONS ISCHEMIQUES</t>
  </si>
  <si>
    <t>- 0,2</t>
  </si>
  <si>
    <t>+ 0,3</t>
  </si>
  <si>
    <t>+ 0,8</t>
  </si>
  <si>
    <t>05 - INSUFFISANCE CARDIAQUE GRAVE</t>
  </si>
  <si>
    <t>- 1,1</t>
  </si>
  <si>
    <t>08 - DIABETE DE TYPE 1 ET DIABETE DE TYPE 2</t>
  </si>
  <si>
    <t xml:space="preserve">Âge médian* </t>
  </si>
  <si>
    <t>Âge moyen*</t>
  </si>
  <si>
    <t>Nombre d’assurés en ALD</t>
  </si>
  <si>
    <t>Variation 
(en points)</t>
  </si>
  <si>
    <t>ALD</t>
  </si>
  <si>
    <r>
      <rPr>
        <b/>
        <u/>
        <sz val="12"/>
        <color theme="4"/>
        <rFont val="Calibri"/>
        <family val="2"/>
        <scheme val="minor"/>
      </rPr>
      <t>Tableau 3</t>
    </r>
    <r>
      <rPr>
        <b/>
        <sz val="12"/>
        <color theme="4"/>
        <rFont val="Calibri"/>
        <family val="2"/>
        <scheme val="minor"/>
      </rPr>
      <t xml:space="preserve"> : Caractéristiques des principales ALD exonérentes</t>
    </r>
  </si>
  <si>
    <t xml:space="preserve">  0,0</t>
  </si>
  <si>
    <t>4 et plus</t>
  </si>
  <si>
    <t>- 0,4</t>
  </si>
  <si>
    <t>- 0,6</t>
  </si>
  <si>
    <t>- 0,7</t>
  </si>
  <si>
    <t>- 0,5</t>
  </si>
  <si>
    <t>3</t>
  </si>
  <si>
    <t>- 1,2</t>
  </si>
  <si>
    <t>- 0,8</t>
  </si>
  <si>
    <t>+ 2,1</t>
  </si>
  <si>
    <t>2021/2022</t>
  </si>
  <si>
    <t>2020/2021</t>
  </si>
  <si>
    <t>2019/2020</t>
  </si>
  <si>
    <t>2017/2018</t>
  </si>
  <si>
    <t>2016/2017</t>
  </si>
  <si>
    <t>Variations
(en nombre de points)</t>
  </si>
  <si>
    <t>Répartition du nombre d'assurés en ALD</t>
  </si>
  <si>
    <t>Nombre d'assurés
en ALD</t>
  </si>
  <si>
    <t>Nombre  de pathologies exonérantes</t>
  </si>
  <si>
    <t>99 et +</t>
  </si>
  <si>
    <t>Hommes neg ALD</t>
  </si>
  <si>
    <t>Hommes neg RNIAM</t>
  </si>
  <si>
    <t>Hommes en ALD</t>
  </si>
  <si>
    <t>Femmes en ALD</t>
  </si>
  <si>
    <t>Hommes RNIAM</t>
  </si>
  <si>
    <t>Femmes RNIAM</t>
  </si>
  <si>
    <t>Age</t>
  </si>
  <si>
    <t>Tous âges</t>
  </si>
  <si>
    <t>10-19 ans</t>
  </si>
  <si>
    <t>Insuffisance respiratoire grave</t>
  </si>
  <si>
    <t>Pathologies hors liste</t>
  </si>
  <si>
    <t>Alzheimer et autres démences</t>
  </si>
  <si>
    <t>Artériopathies chroniques</t>
  </si>
  <si>
    <t>AVC invalidant</t>
  </si>
  <si>
    <t>Affections psychiatriques</t>
  </si>
  <si>
    <t>Maladie coronaire</t>
  </si>
  <si>
    <t>Cancers</t>
  </si>
  <si>
    <t>Insuffisance cardiaque grave</t>
  </si>
  <si>
    <t>Diabète de type 1 et 2</t>
  </si>
  <si>
    <t>Polyarthrite rhumatoide evolutive grave</t>
  </si>
  <si>
    <t>Arteriopahies chroniques avec manifestations ischemiques</t>
  </si>
  <si>
    <t>Maladie d'alzheimer et autres demences</t>
  </si>
  <si>
    <t xml:space="preserve">Affectations psychatrique de longue durée </t>
  </si>
  <si>
    <t>Diabètes (type 1 et 2)</t>
  </si>
  <si>
    <t>Population RNIAM au 01/01/2022</t>
  </si>
  <si>
    <t>Annexes tableau de bord Prévalence</t>
  </si>
  <si>
    <t>Classe d’âge</t>
  </si>
  <si>
    <t>Répartition des effectifs par sexe</t>
  </si>
  <si>
    <t>Taux de prévalence brut pour 1 000</t>
  </si>
  <si>
    <t>32</t>
  </si>
  <si>
    <t>31</t>
  </si>
  <si>
    <t>BILHARZIOSE COMPLIQUEE</t>
  </si>
  <si>
    <t>04</t>
  </si>
  <si>
    <t>MUCOVISCIDOSE</t>
  </si>
  <si>
    <t>18</t>
  </si>
  <si>
    <t>TUBERCULOSE ACTIVE ET LEPRE</t>
  </si>
  <si>
    <t>29</t>
  </si>
  <si>
    <t>HEMOGLOBINOPATHIES, HEMOLYSES CHRONIQUES.</t>
  </si>
  <si>
    <t>10</t>
  </si>
  <si>
    <t>SUITES DE TRANSPLANTATION D'ORGANE</t>
  </si>
  <si>
    <t>28</t>
  </si>
  <si>
    <t>PARAPLEGIE</t>
  </si>
  <si>
    <t>20</t>
  </si>
  <si>
    <t>VIH</t>
  </si>
  <si>
    <t>07</t>
  </si>
  <si>
    <t>TROUBLES DE L'HEMOSTASE, HEMOPHILIE</t>
  </si>
  <si>
    <t>11</t>
  </si>
  <si>
    <t>INSUFFISANCES MEDULLAIRES ET AUTRES CYTOPENIES CHRONIQUES</t>
  </si>
  <si>
    <t>02</t>
  </si>
  <si>
    <t>SCOLIOSE STRUCTURALE EVOLUTIVE</t>
  </si>
  <si>
    <t>26</t>
  </si>
  <si>
    <t>MALADIES METABOLIQUES HEREDITAIRES (MMH)</t>
  </si>
  <si>
    <t>17</t>
  </si>
  <si>
    <t>MALADIES CHRONIQUES ACTIVES DU FOIE ET CIRRHOSES</t>
  </si>
  <si>
    <t>06</t>
  </si>
  <si>
    <t>SCLEROSE EN PLAQUES</t>
  </si>
  <si>
    <t>25</t>
  </si>
  <si>
    <t>SPONDYLARTHRITE ANKYLOSANTE GRAVE</t>
  </si>
  <si>
    <t>27</t>
  </si>
  <si>
    <t>POLYPATHOLOGIES</t>
  </si>
  <si>
    <t>MALADIE DE CROHN ET RCH EVOLUTIVES</t>
  </si>
  <si>
    <t>24</t>
  </si>
  <si>
    <t>MALADIE DE PARKINSON</t>
  </si>
  <si>
    <t>16</t>
  </si>
  <si>
    <t>PERIARTERITE , LUPUS, SCLERODERMIE</t>
  </si>
  <si>
    <t>21</t>
  </si>
  <si>
    <t>NEPHROPATHIE</t>
  </si>
  <si>
    <t>19</t>
  </si>
  <si>
    <t>AFFECTIONS NEUROLOGIQUES ET MUSCULAIRES, EPILEPSIE</t>
  </si>
  <si>
    <t>09</t>
  </si>
  <si>
    <t>HYPERTENSION ARTERIELLE SEVERE</t>
  </si>
  <si>
    <t>12</t>
  </si>
  <si>
    <t>INSUFFISANCE RESPIRATOIRE CHRONIQUE GRAVE</t>
  </si>
  <si>
    <t>14</t>
  </si>
  <si>
    <t>POLYARTHRITE RHUMATOIDE EVOLUTIVE GRAVE</t>
  </si>
  <si>
    <t>22</t>
  </si>
  <si>
    <t>ARTERIOPATHIES CHRONIQUES AVEC MANIFESTATIONS ISCHEMIQUES</t>
  </si>
  <si>
    <t>03</t>
  </si>
  <si>
    <t>PATHOLOGIES HORS LISTE</t>
  </si>
  <si>
    <t>ACCIDENT VASCULAIRE CEREBRAL INVALIDANT</t>
  </si>
  <si>
    <t>01</t>
  </si>
  <si>
    <t>MALADIE D'ALZHEIMER ET AUTRES DEMENCES</t>
  </si>
  <si>
    <t>15</t>
  </si>
  <si>
    <t>MALADIE CORONAIRE</t>
  </si>
  <si>
    <t>13</t>
  </si>
  <si>
    <t>AFFECTIONS PSYCHIATRIQUES DE LONGUE DUREE</t>
  </si>
  <si>
    <t>23</t>
  </si>
  <si>
    <t>CANCERS</t>
  </si>
  <si>
    <t>30</t>
  </si>
  <si>
    <t>INSUFFISANCE CARDIAQUE GRAVE</t>
  </si>
  <si>
    <t>05</t>
  </si>
  <si>
    <t>DIABETE DE TYPE 1 ET DIABETE DE TYPE 2</t>
  </si>
  <si>
    <t>08</t>
  </si>
  <si>
    <t>Taux de prévalence standardisé par age et régime (‰)</t>
  </si>
  <si>
    <t>Taux de prevelence brut (‰)</t>
  </si>
  <si>
    <t>Taux de prevalence (‰)</t>
  </si>
  <si>
    <t>Nombre d'assurés par ALD</t>
  </si>
  <si>
    <t>Intitulé ALD</t>
  </si>
  <si>
    <t>N° ALD</t>
  </si>
  <si>
    <t>Toutes ALD 1 à 32</t>
  </si>
  <si>
    <t>1 à 32</t>
  </si>
  <si>
    <t>ALD Liste</t>
  </si>
  <si>
    <t>1 à 30</t>
  </si>
  <si>
    <t>Groupe cardio-vasculaire</t>
  </si>
  <si>
    <t>1,3,5,12,13</t>
  </si>
  <si>
    <t>Taux de prévalence 
standardisé par âge et régime (‰)</t>
  </si>
  <si>
    <t>Taux de prévalence 
brut 
(‰)</t>
  </si>
  <si>
    <t>Nombre d’assurés ayant au moins une pathologie du groupe</t>
  </si>
  <si>
    <t>52</t>
  </si>
  <si>
    <t>MSA SUD CHAMPAGNE</t>
  </si>
  <si>
    <t>64</t>
  </si>
  <si>
    <t>40</t>
  </si>
  <si>
    <t>MSA SUD AQUITAINE</t>
  </si>
  <si>
    <t>86</t>
  </si>
  <si>
    <t>79</t>
  </si>
  <si>
    <t>MSA SEVRES VIENNE</t>
  </si>
  <si>
    <t>83</t>
  </si>
  <si>
    <t>MSA PROVENCE AZUR</t>
  </si>
  <si>
    <t>56</t>
  </si>
  <si>
    <t>35</t>
  </si>
  <si>
    <t>MSA PORTES DE BRETAGNE</t>
  </si>
  <si>
    <t>80</t>
  </si>
  <si>
    <t>60</t>
  </si>
  <si>
    <t>MSA PICARDIE</t>
  </si>
  <si>
    <t>62</t>
  </si>
  <si>
    <t>59</t>
  </si>
  <si>
    <t>MSA NORD PAS DE CALAIS</t>
  </si>
  <si>
    <t>65</t>
  </si>
  <si>
    <t>MSA MIDI PYRENEES SUD</t>
  </si>
  <si>
    <t>82</t>
  </si>
  <si>
    <t>81</t>
  </si>
  <si>
    <t>46</t>
  </si>
  <si>
    <t>MSA MIDI PYRENEES NORD</t>
  </si>
  <si>
    <t>72</t>
  </si>
  <si>
    <t>61</t>
  </si>
  <si>
    <t>53</t>
  </si>
  <si>
    <t>MSA MAYENNE ORNE SARTHE</t>
  </si>
  <si>
    <t>55</t>
  </si>
  <si>
    <t>51</t>
  </si>
  <si>
    <t>MSA MARNE ARDENNES MEUSE</t>
  </si>
  <si>
    <t>49</t>
  </si>
  <si>
    <t>MSA MAINE ET LOIRE</t>
  </si>
  <si>
    <t>88</t>
  </si>
  <si>
    <t>57</t>
  </si>
  <si>
    <t>54</t>
  </si>
  <si>
    <t>MSA LORRAINE</t>
  </si>
  <si>
    <t>85</t>
  </si>
  <si>
    <t>44</t>
  </si>
  <si>
    <t>MSA LOIRE ATLANTIQUE VENDEE</t>
  </si>
  <si>
    <t>87</t>
  </si>
  <si>
    <t>MSA LIMOUSIN</t>
  </si>
  <si>
    <t>48</t>
  </si>
  <si>
    <t>34</t>
  </si>
  <si>
    <t>MSA LANGUEDOC</t>
  </si>
  <si>
    <t>75</t>
  </si>
  <si>
    <t>MSA ILE DE FRANCE</t>
  </si>
  <si>
    <t>76</t>
  </si>
  <si>
    <t>MSA HAUTE NORMANDIE</t>
  </si>
  <si>
    <t>ALD 1 à 30</t>
  </si>
  <si>
    <t>ALD 30</t>
  </si>
  <si>
    <t>ALD 5</t>
  </si>
  <si>
    <t>ALD 8</t>
  </si>
  <si>
    <t>Taux de prévalence standardisé par âge et sexe (‰)</t>
  </si>
  <si>
    <t>Taux de prévalence brut pour 1000</t>
  </si>
  <si>
    <t>Dept</t>
  </si>
  <si>
    <t>Caisse MSA</t>
  </si>
  <si>
    <t>66</t>
  </si>
  <si>
    <t>MSA GRAND SUD</t>
  </si>
  <si>
    <t>33</t>
  </si>
  <si>
    <t>MSA GIRONDE</t>
  </si>
  <si>
    <t>70</t>
  </si>
  <si>
    <t>39</t>
  </si>
  <si>
    <t>MSA FRANCHE COMTE</t>
  </si>
  <si>
    <t>47</t>
  </si>
  <si>
    <t>MSA DORDOGNE, LOT ET GARONNE</t>
  </si>
  <si>
    <t>50</t>
  </si>
  <si>
    <t>MSA COTES NORMANDES</t>
  </si>
  <si>
    <t>MSA CORSE</t>
  </si>
  <si>
    <t>MSA CHARENTES</t>
  </si>
  <si>
    <t>89</t>
  </si>
  <si>
    <t>71</t>
  </si>
  <si>
    <t>58</t>
  </si>
  <si>
    <t>MSA BOURGOGNE</t>
  </si>
  <si>
    <t>41</t>
  </si>
  <si>
    <t>37</t>
  </si>
  <si>
    <t>36</t>
  </si>
  <si>
    <t>MSA BERRY TOURAINE</t>
  </si>
  <si>
    <t>45</t>
  </si>
  <si>
    <t>MSA BEAUCE COEUR DE LOIRE</t>
  </si>
  <si>
    <t>63</t>
  </si>
  <si>
    <t>43</t>
  </si>
  <si>
    <t>MSA AUVERGNE</t>
  </si>
  <si>
    <t>MSA ARMORIQUE</t>
  </si>
  <si>
    <t>42</t>
  </si>
  <si>
    <t>MSA ARDECHE LOIRE DROME</t>
  </si>
  <si>
    <t>68</t>
  </si>
  <si>
    <t>67</t>
  </si>
  <si>
    <t>MSA ALSACE</t>
  </si>
  <si>
    <t>84</t>
  </si>
  <si>
    <t>MSA ALPES VAUCLUSE</t>
  </si>
  <si>
    <t>74</t>
  </si>
  <si>
    <t>73</t>
  </si>
  <si>
    <t>38</t>
  </si>
  <si>
    <t>MSA ALPES DU NORD</t>
  </si>
  <si>
    <t>69</t>
  </si>
  <si>
    <t>MSA AIN RHONE</t>
  </si>
  <si>
    <r>
      <rPr>
        <b/>
        <u/>
        <sz val="12"/>
        <color theme="4"/>
        <rFont val="Calibri"/>
        <family val="2"/>
        <scheme val="minor"/>
      </rPr>
      <t>Tableau 9</t>
    </r>
    <r>
      <rPr>
        <b/>
        <sz val="12"/>
        <color theme="4"/>
        <rFont val="Calibri"/>
        <family val="2"/>
        <scheme val="minor"/>
      </rPr>
      <t> : Taux de prévalence brut et standardisé par caisse pour les ALD 8, ALD 5, ALD 30 et ALD 1 à 30 au 31 décembre 2022</t>
    </r>
  </si>
  <si>
    <t>Variation 2021/2022</t>
  </si>
  <si>
    <t>Variation 2020/2021</t>
  </si>
  <si>
    <t>Variation 2019/2020</t>
  </si>
  <si>
    <t>Variation 2018/2019</t>
  </si>
  <si>
    <t>Variation 2017/2018</t>
  </si>
  <si>
    <t>Age moyen des cas incidents</t>
  </si>
  <si>
    <t>*Standardisation par age sur la base de la population moyenne 2019/2020</t>
  </si>
  <si>
    <t>- 1,4</t>
  </si>
  <si>
    <t>+ 1,0</t>
  </si>
  <si>
    <t>- 1,6</t>
  </si>
  <si>
    <t>- 3,7</t>
  </si>
  <si>
    <t>-1,3</t>
  </si>
  <si>
    <t>- 3,0</t>
  </si>
  <si>
    <t>- 4,9</t>
  </si>
  <si>
    <t>Taux d'incidence standardisé*</t>
  </si>
  <si>
    <t>Taux d'incidence standardisé (sur base de la population moyenne 2019/2020)</t>
  </si>
  <si>
    <t>Variation en %</t>
  </si>
  <si>
    <t>Variation en points</t>
  </si>
  <si>
    <t>²</t>
  </si>
  <si>
    <t>-1,0</t>
  </si>
  <si>
    <t>- 2,4</t>
  </si>
  <si>
    <t>- 4,3</t>
  </si>
  <si>
    <t>- 8,7</t>
  </si>
  <si>
    <t>-1,1</t>
  </si>
  <si>
    <t>- 2,6</t>
  </si>
  <si>
    <t>- 4,6</t>
  </si>
  <si>
    <t>- 9,7</t>
  </si>
  <si>
    <t>-0,9</t>
  </si>
  <si>
    <t>+ 1,1</t>
  </si>
  <si>
    <t>- 2,3</t>
  </si>
  <si>
    <t>- 4,0</t>
  </si>
  <si>
    <t>- 7,9</t>
  </si>
  <si>
    <t>Taux d'incidence brut</t>
  </si>
  <si>
    <t>Variation en nb</t>
  </si>
  <si>
    <t>Var 17/18</t>
  </si>
  <si>
    <t>Incidence</t>
  </si>
  <si>
    <t xml:space="preserve">Nombre de personnes exonérées au titre d'une nouvelle pathologie : </t>
  </si>
  <si>
    <t>Var 20/21 vs 21/22</t>
  </si>
  <si>
    <t>Var 19/20 vs 20/21</t>
  </si>
  <si>
    <t>Var 18/19 vs 19/20</t>
  </si>
  <si>
    <t>Var 17/18 vs 18/19</t>
  </si>
  <si>
    <t>Moy 22/23</t>
  </si>
  <si>
    <t>Moy 21/22</t>
  </si>
  <si>
    <t>Moy 20/21</t>
  </si>
  <si>
    <t>Moy 19/20</t>
  </si>
  <si>
    <t>Moy 18/19</t>
  </si>
  <si>
    <t>Moy 17/18</t>
  </si>
  <si>
    <t>RNIAM</t>
  </si>
  <si>
    <t xml:space="preserve">Nombre moyen de personnes assurées au RA : </t>
  </si>
  <si>
    <t>[2] Standardisation par âge</t>
  </si>
  <si>
    <t>[1] Population moyenne du 01/01/2022 et du 02/01/2023</t>
  </si>
  <si>
    <t>CMF F/H</t>
  </si>
  <si>
    <t>Comparative Morbidity Figure</t>
  </si>
  <si>
    <t>Taux d'incidence (‰)</t>
  </si>
  <si>
    <t>Âge médian de la population en ALD</t>
  </si>
  <si>
    <t>Répartition de la population en ALD</t>
  </si>
  <si>
    <t>Nombre d’assurés ayant une nouvelle ALD</t>
  </si>
  <si>
    <t>Tableau de bord Incidence</t>
  </si>
  <si>
    <t>CMU</t>
  </si>
  <si>
    <t>CMF SA/NSA</t>
  </si>
  <si>
    <t>Taux d'incidence pour 1000</t>
  </si>
  <si>
    <t xml:space="preserve">Âge médian </t>
  </si>
  <si>
    <t>Âge moyen</t>
  </si>
  <si>
    <t>Répartition</t>
  </si>
  <si>
    <t>Taux d'incidence
pour 1000</t>
  </si>
  <si>
    <t>Nombre d'assurés avec une nouvelle ALD</t>
  </si>
  <si>
    <t>Nombre d'assurés sans nouvelle ALD</t>
  </si>
  <si>
    <t>Taux d’incidence brut (‰)</t>
  </si>
  <si>
    <t>Nombre d’assurés ayant une nouvelle ALD 
par ALD</t>
  </si>
  <si>
    <r>
      <rPr>
        <b/>
        <u/>
        <sz val="12"/>
        <color theme="4"/>
        <rFont val="Calibri"/>
        <family val="2"/>
        <scheme val="minor"/>
      </rPr>
      <t>Tableau 3</t>
    </r>
    <r>
      <rPr>
        <b/>
        <sz val="12"/>
        <color theme="4"/>
        <rFont val="Calibri"/>
        <family val="2"/>
        <scheme val="minor"/>
      </rPr>
      <t xml:space="preserve"> : Caractéristiques des principales nouvelles ALD exonérente 
</t>
    </r>
  </si>
  <si>
    <t>Nombre de cas incidents</t>
  </si>
  <si>
    <t>Hommes 2021</t>
  </si>
  <si>
    <t>Femmes 2021</t>
  </si>
  <si>
    <t>Hommes 2022</t>
  </si>
  <si>
    <t>Femmes 2022</t>
  </si>
  <si>
    <t>Insuffisance respiratoire</t>
  </si>
  <si>
    <t>Artériopathie chronique</t>
  </si>
  <si>
    <t>Diabète de types 1 et 2</t>
  </si>
  <si>
    <t>Cancer</t>
  </si>
  <si>
    <t>Taux d'incidence brut (‰)</t>
  </si>
  <si>
    <t>Répartition du nombre d'assurés ayant une nouvelle ALD</t>
  </si>
  <si>
    <t>Population
RNIAM</t>
  </si>
  <si>
    <t>Tranche d'âge</t>
  </si>
  <si>
    <t>Annexe tableau de bord Incidence</t>
  </si>
  <si>
    <t>ALD 08</t>
  </si>
  <si>
    <t>ALD 05</t>
  </si>
  <si>
    <t>Taux d'incidence brut pour 1000</t>
  </si>
  <si>
    <t>Dépt</t>
  </si>
  <si>
    <r>
      <t>Taux de prévalence standardisé</t>
    </r>
    <r>
      <rPr>
        <b/>
        <vertAlign val="superscript"/>
        <sz val="10"/>
        <color theme="5" tint="-0.249977111117893"/>
        <rFont val="Calibri"/>
        <family val="2"/>
        <scheme val="minor"/>
      </rPr>
      <t>[1]</t>
    </r>
    <r>
      <rPr>
        <b/>
        <sz val="10"/>
        <color theme="5" tint="-0.249977111117893"/>
        <rFont val="Calibri"/>
        <family val="2"/>
        <scheme val="minor"/>
      </rPr>
      <t xml:space="preserve">  
(‰)</t>
    </r>
  </si>
  <si>
    <r>
      <t>Taux de prévalence standardisé</t>
    </r>
    <r>
      <rPr>
        <b/>
        <sz val="8"/>
        <color theme="5" tint="-0.249977111117893"/>
        <rFont val="Calibri"/>
        <family val="2"/>
        <scheme val="minor"/>
      </rPr>
      <t>[1]</t>
    </r>
    <r>
      <rPr>
        <b/>
        <sz val="11"/>
        <color theme="5" tint="-0.249977111117893"/>
        <rFont val="Calibri"/>
        <family val="2"/>
        <scheme val="minor"/>
      </rPr>
      <t xml:space="preserve"> (‰)</t>
    </r>
  </si>
  <si>
    <r>
      <t>Risque relatif</t>
    </r>
    <r>
      <rPr>
        <b/>
        <sz val="8"/>
        <color theme="5" tint="-0.249977111117893"/>
        <rFont val="Calibri"/>
        <family val="2"/>
        <scheme val="minor"/>
      </rPr>
      <t xml:space="preserve">[2] </t>
    </r>
    <r>
      <rPr>
        <b/>
        <sz val="11"/>
        <color theme="5" tint="-0.249977111117893"/>
        <rFont val="Calibri"/>
        <family val="2"/>
        <scheme val="minor"/>
      </rPr>
      <t>(CMF)</t>
    </r>
  </si>
  <si>
    <r>
      <rPr>
        <b/>
        <u/>
        <sz val="12"/>
        <color theme="4"/>
        <rFont val="Calibri"/>
        <family val="2"/>
        <scheme val="minor"/>
      </rPr>
      <t>Tableau 5</t>
    </r>
    <r>
      <rPr>
        <b/>
        <sz val="12"/>
        <color theme="4"/>
        <rFont val="Calibri"/>
        <family val="2"/>
        <scheme val="minor"/>
      </rPr>
      <t xml:space="preserve"> : Taux d’incidence brut par département, des ALD 1 à 30, et des ALD 30, 5 et 8 en 2022
</t>
    </r>
  </si>
  <si>
    <r>
      <rPr>
        <b/>
        <u/>
        <sz val="12"/>
        <color theme="4"/>
        <rFont val="Calibri"/>
        <family val="2"/>
        <scheme val="minor"/>
      </rPr>
      <t>Tableau 2</t>
    </r>
    <r>
      <rPr>
        <b/>
        <sz val="12"/>
        <color theme="4"/>
        <rFont val="Calibri"/>
        <family val="2"/>
        <scheme val="minor"/>
      </rPr>
      <t xml:space="preserve"> : Taux d’incidence et âge des assurés pris en charge au titre d’une nouvelle ALD 1 à 32 au cours de l’année 2022 par régime
</t>
    </r>
  </si>
  <si>
    <r>
      <rPr>
        <b/>
        <u/>
        <sz val="12"/>
        <color theme="4"/>
        <rFont val="Calibri"/>
        <family val="2"/>
        <scheme val="minor"/>
      </rPr>
      <t>Tableau 1</t>
    </r>
    <r>
      <rPr>
        <b/>
        <sz val="12"/>
        <color theme="4"/>
        <rFont val="Calibri"/>
        <family val="2"/>
        <scheme val="minor"/>
      </rPr>
      <t xml:space="preserve"> : Taux d’incidence et âge des assurés pris en charge au titre d’une nouvelle ALD 1 à 32 au cours de l’année 2022  par sexe</t>
    </r>
  </si>
  <si>
    <r>
      <rPr>
        <b/>
        <u/>
        <sz val="12"/>
        <color theme="4"/>
        <rFont val="Calibri"/>
        <family val="2"/>
        <scheme val="minor"/>
      </rPr>
      <t>Graphique 1</t>
    </r>
    <r>
      <rPr>
        <b/>
        <sz val="12"/>
        <color theme="4"/>
        <rFont val="Calibri"/>
        <family val="2"/>
        <scheme val="minor"/>
      </rPr>
      <t xml:space="preserve"> : Taux d’incidence et âge des assurés pris en charge au titre d’une nouvelle ALD 1 à 32 au cours de l’année 2022 par tranche d’âge
</t>
    </r>
  </si>
  <si>
    <t>Années</t>
  </si>
  <si>
    <t xml:space="preserve">Population RNIAM[1] </t>
  </si>
  <si>
    <t>Taux d'incidence standardisé[2] (‰)</t>
  </si>
  <si>
    <t>Population RNIAM[1]</t>
  </si>
  <si>
    <t>Décembre 2023</t>
  </si>
  <si>
    <t>DIRECTION DELEGUEE AUX POLITIQUES SOCIALES</t>
  </si>
  <si>
    <t>Direction des Statistiques, des Etudes et des Fonds</t>
  </si>
  <si>
    <t>Directrice de la publication : Nadia JOUBERT</t>
  </si>
  <si>
    <t>joubert.nadia@ccmsa.msa.fr</t>
  </si>
  <si>
    <t>Département "Etudes et évaluation"</t>
  </si>
  <si>
    <t>Véronique DANGUY</t>
  </si>
  <si>
    <t>danguy.veronique@ccmsa.msa.fr</t>
  </si>
  <si>
    <t>Thierno BARRO</t>
  </si>
  <si>
    <t>barro.thierno@ccmsa.msa.fr</t>
  </si>
  <si>
    <t>Auteur :</t>
  </si>
  <si>
    <t>Les Affections de Longue Durée (ALD) au régime agricole 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</si>
</sst>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_-* #,##0.00\ _€_-;\-* #,##0.00\ _€_-;_-* &quot;-&quot;??\ _€_-;_-@_-"/>
    <numFmt numFmtId="166" formatCode="_-* #,##0.0\ _€_-;\-* #,##0.0\ _€_-;_-* &quot;-&quot;??\ _€_-;_-@_-"/>
    <numFmt numFmtId="167" formatCode="_-* #,##0.0\ _€_-;\-* #,##0.0\ _€_-;_-* &quot;-&quot;?\ _€_-;_-@_-"/>
    <numFmt numFmtId="168" formatCode="0.0%"/>
    <numFmt numFmtId="169" formatCode="_-* #,##0\ _€_-;\-* #,##0\ _€_-;_-* &quot;-&quot;??\ _€_-;_-@_-"/>
    <numFmt numFmtId="170" formatCode="0.0000"/>
    <numFmt numFmtId="171" formatCode="_-* #,##0\ _€_-;\-* #,##0\ _€_-;_-* &quot;-&quot;?\ _€_-;_-@_-"/>
    <numFmt numFmtId="172" formatCode="#,##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 tint="0.3499862666707357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u/>
      <sz val="12"/>
      <color theme="4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i/>
      <sz val="10"/>
      <color theme="0" tint="-0.34998626667073579"/>
      <name val="Arial"/>
      <family val="2"/>
    </font>
    <font>
      <sz val="10"/>
      <name val="Arial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5" tint="-0.249977111117893"/>
      <name val="Arial"/>
      <family val="2"/>
    </font>
    <font>
      <b/>
      <sz val="9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0"/>
      <color theme="5" tint="-0.249977111117893"/>
      <name val="Arial"/>
      <family val="2"/>
    </font>
    <font>
      <b/>
      <sz val="10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vertAlign val="superscript"/>
      <sz val="10"/>
      <color theme="5" tint="-0.249977111117893"/>
      <name val="Calibri"/>
      <family val="2"/>
      <scheme val="minor"/>
    </font>
    <font>
      <b/>
      <sz val="8"/>
      <color theme="5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33CC"/>
      <name val="Calibri"/>
      <family val="2"/>
      <scheme val="minor"/>
    </font>
    <font>
      <b/>
      <sz val="22"/>
      <color rgb="FF0033CC"/>
      <name val="Calibri"/>
      <family val="2"/>
      <scheme val="minor"/>
    </font>
    <font>
      <b/>
      <sz val="18"/>
      <color rgb="FF0033CC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7F5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rgb="FF000099"/>
      </left>
      <right/>
      <top style="thick">
        <color rgb="FF000099"/>
      </top>
      <bottom/>
      <diagonal/>
    </border>
    <border>
      <left/>
      <right/>
      <top style="thick">
        <color rgb="FF000099"/>
      </top>
      <bottom/>
      <diagonal/>
    </border>
    <border>
      <left/>
      <right style="thick">
        <color rgb="FF000099"/>
      </right>
      <top style="thick">
        <color rgb="FF000099"/>
      </top>
      <bottom/>
      <diagonal/>
    </border>
    <border>
      <left style="thick">
        <color rgb="FF000099"/>
      </left>
      <right/>
      <top/>
      <bottom/>
      <diagonal/>
    </border>
    <border>
      <left/>
      <right style="thick">
        <color rgb="FF000099"/>
      </right>
      <top/>
      <bottom/>
      <diagonal/>
    </border>
    <border>
      <left style="thick">
        <color rgb="FF000099"/>
      </left>
      <right/>
      <top/>
      <bottom style="thick">
        <color rgb="FF000099"/>
      </bottom>
      <diagonal/>
    </border>
    <border>
      <left/>
      <right/>
      <top/>
      <bottom style="thick">
        <color rgb="FF000099"/>
      </bottom>
      <diagonal/>
    </border>
    <border>
      <left/>
      <right style="thick">
        <color rgb="FF000099"/>
      </right>
      <top/>
      <bottom style="thick">
        <color rgb="FF000099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63">
    <xf numFmtId="0" fontId="0" fillId="0" borderId="0" xfId="0"/>
    <xf numFmtId="164" fontId="5" fillId="0" borderId="1" xfId="0" applyNumberFormat="1" applyFont="1" applyBorder="1" applyAlignment="1">
      <alignment horizontal="right" vertical="center" wrapText="1" indent="1"/>
    </xf>
    <xf numFmtId="164" fontId="5" fillId="0" borderId="2" xfId="0" applyNumberFormat="1" applyFont="1" applyBorder="1" applyAlignment="1">
      <alignment horizontal="right" vertical="center" wrapText="1" indent="1"/>
    </xf>
    <xf numFmtId="0" fontId="3" fillId="0" borderId="1" xfId="0" applyFont="1" applyBorder="1"/>
    <xf numFmtId="0" fontId="3" fillId="0" borderId="1" xfId="0" applyFont="1" applyBorder="1" applyAlignment="1">
      <alignment horizontal="left" indent="1"/>
    </xf>
    <xf numFmtId="164" fontId="6" fillId="0" borderId="1" xfId="0" applyNumberFormat="1" applyFont="1" applyBorder="1" applyAlignment="1">
      <alignment horizontal="right" vertical="center" wrapText="1" indent="1"/>
    </xf>
    <xf numFmtId="164" fontId="6" fillId="0" borderId="2" xfId="0" applyNumberFormat="1" applyFont="1" applyBorder="1" applyAlignment="1">
      <alignment horizontal="right" vertical="center" wrapText="1" indent="1"/>
    </xf>
    <xf numFmtId="0" fontId="0" fillId="0" borderId="1" xfId="0" applyBorder="1"/>
    <xf numFmtId="0" fontId="0" fillId="0" borderId="1" xfId="0" applyBorder="1" applyAlignment="1">
      <alignment horizontal="left" indent="1"/>
    </xf>
    <xf numFmtId="0" fontId="6" fillId="0" borderId="1" xfId="0" applyFont="1" applyBorder="1" applyAlignment="1">
      <alignment horizontal="right" vertical="center" wrapText="1" inden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/>
    <xf numFmtId="166" fontId="0" fillId="0" borderId="0" xfId="1" applyNumberFormat="1" applyFont="1"/>
    <xf numFmtId="0" fontId="8" fillId="2" borderId="1" xfId="1" quotePrefix="1" applyNumberFormat="1" applyFont="1" applyFill="1" applyBorder="1" applyAlignment="1">
      <alignment horizontal="center"/>
    </xf>
    <xf numFmtId="0" fontId="2" fillId="2" borderId="1" xfId="1" quotePrefix="1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right" vertical="center"/>
    </xf>
    <xf numFmtId="166" fontId="6" fillId="0" borderId="1" xfId="1" applyNumberFormat="1" applyFont="1" applyBorder="1" applyAlignment="1">
      <alignment horizontal="right" vertical="center"/>
    </xf>
    <xf numFmtId="166" fontId="6" fillId="0" borderId="1" xfId="1" applyNumberFormat="1" applyFont="1" applyBorder="1" applyAlignment="1">
      <alignment horizontal="right" vertical="center" indent="1"/>
    </xf>
    <xf numFmtId="0" fontId="6" fillId="0" borderId="1" xfId="0" applyFont="1" applyBorder="1" applyAlignment="1">
      <alignment horizontal="left" vertical="center" indent="1"/>
    </xf>
    <xf numFmtId="3" fontId="6" fillId="0" borderId="0" xfId="0" applyNumberFormat="1" applyFont="1" applyAlignment="1">
      <alignment horizontal="righ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7" fontId="0" fillId="0" borderId="0" xfId="0" applyNumberFormat="1"/>
    <xf numFmtId="10" fontId="0" fillId="0" borderId="0" xfId="2" applyNumberFormat="1" applyFont="1"/>
    <xf numFmtId="168" fontId="0" fillId="0" borderId="0" xfId="2" applyNumberFormat="1" applyFont="1"/>
    <xf numFmtId="166" fontId="8" fillId="2" borderId="1" xfId="1" quotePrefix="1" applyNumberFormat="1" applyFont="1" applyFill="1" applyBorder="1" applyAlignment="1">
      <alignment horizontal="center" vertical="center"/>
    </xf>
    <xf numFmtId="165" fontId="9" fillId="2" borderId="1" xfId="1" quotePrefix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 indent="1"/>
    </xf>
    <xf numFmtId="166" fontId="5" fillId="0" borderId="1" xfId="1" applyNumberFormat="1" applyFont="1" applyBorder="1" applyAlignment="1">
      <alignment horizontal="right" vertical="center"/>
    </xf>
    <xf numFmtId="166" fontId="5" fillId="0" borderId="2" xfId="1" applyNumberFormat="1" applyFont="1" applyBorder="1" applyAlignment="1">
      <alignment horizontal="right" vertical="center"/>
    </xf>
    <xf numFmtId="166" fontId="5" fillId="0" borderId="1" xfId="1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left" vertical="center" indent="1"/>
    </xf>
    <xf numFmtId="165" fontId="8" fillId="2" borderId="1" xfId="1" quotePrefix="1" applyFont="1" applyFill="1" applyBorder="1" applyAlignment="1">
      <alignment horizontal="center" vertical="center"/>
    </xf>
    <xf numFmtId="165" fontId="2" fillId="2" borderId="1" xfId="1" quotePrefix="1" applyFont="1" applyFill="1" applyBorder="1" applyAlignment="1">
      <alignment horizontal="center" vertical="center"/>
    </xf>
    <xf numFmtId="166" fontId="6" fillId="0" borderId="2" xfId="1" applyNumberFormat="1" applyFont="1" applyBorder="1" applyAlignment="1">
      <alignment horizontal="right" vertical="center"/>
    </xf>
    <xf numFmtId="9" fontId="0" fillId="0" borderId="0" xfId="2" applyFont="1"/>
    <xf numFmtId="169" fontId="0" fillId="0" borderId="0" xfId="0" applyNumberFormat="1"/>
    <xf numFmtId="0" fontId="0" fillId="0" borderId="1" xfId="0" applyBorder="1" applyAlignment="1">
      <alignment horizontal="center"/>
    </xf>
    <xf numFmtId="168" fontId="2" fillId="0" borderId="1" xfId="2" quotePrefix="1" applyNumberFormat="1" applyFont="1" applyBorder="1" applyAlignment="1">
      <alignment horizontal="center"/>
    </xf>
    <xf numFmtId="168" fontId="8" fillId="2" borderId="1" xfId="2" quotePrefix="1" applyNumberFormat="1" applyFont="1" applyFill="1" applyBorder="1" applyAlignment="1">
      <alignment horizontal="right"/>
    </xf>
    <xf numFmtId="168" fontId="2" fillId="2" borderId="1" xfId="2" quotePrefix="1" applyNumberFormat="1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 horizontal="right" vertical="center" indent="1"/>
    </xf>
    <xf numFmtId="169" fontId="3" fillId="0" borderId="1" xfId="3" applyNumberFormat="1" applyFont="1" applyBorder="1"/>
    <xf numFmtId="3" fontId="6" fillId="3" borderId="1" xfId="0" applyNumberFormat="1" applyFont="1" applyFill="1" applyBorder="1" applyAlignment="1">
      <alignment horizontal="right" vertical="center" indent="1"/>
    </xf>
    <xf numFmtId="169" fontId="1" fillId="0" borderId="1" xfId="1" applyNumberFormat="1" applyFont="1" applyBorder="1"/>
    <xf numFmtId="168" fontId="10" fillId="0" borderId="1" xfId="2" quotePrefix="1" applyNumberFormat="1" applyFont="1" applyBorder="1" applyAlignment="1">
      <alignment horizontal="center"/>
    </xf>
    <xf numFmtId="168" fontId="8" fillId="2" borderId="3" xfId="2" quotePrefix="1" applyNumberFormat="1" applyFont="1" applyFill="1" applyBorder="1" applyAlignment="1">
      <alignment horizontal="right"/>
    </xf>
    <xf numFmtId="168" fontId="11" fillId="2" borderId="3" xfId="2" quotePrefix="1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9" fontId="0" fillId="0" borderId="1" xfId="0" applyNumberFormat="1" applyBorder="1"/>
    <xf numFmtId="168" fontId="0" fillId="0" borderId="1" xfId="2" applyNumberFormat="1" applyFont="1" applyBorder="1"/>
    <xf numFmtId="0" fontId="6" fillId="0" borderId="1" xfId="0" applyFont="1" applyBorder="1" applyAlignment="1">
      <alignment horizontal="center" vertical="center"/>
    </xf>
    <xf numFmtId="169" fontId="3" fillId="0" borderId="1" xfId="1" applyNumberFormat="1" applyFont="1" applyBorder="1"/>
    <xf numFmtId="0" fontId="3" fillId="0" borderId="1" xfId="0" applyFont="1" applyBorder="1" applyAlignment="1">
      <alignment horizontal="left"/>
    </xf>
    <xf numFmtId="169" fontId="0" fillId="0" borderId="1" xfId="1" applyNumberFormat="1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166" fontId="3" fillId="0" borderId="1" xfId="3" applyNumberFormat="1" applyFont="1" applyBorder="1"/>
    <xf numFmtId="166" fontId="1" fillId="0" borderId="1" xfId="1" applyNumberFormat="1" applyFont="1" applyBorder="1"/>
    <xf numFmtId="169" fontId="0" fillId="0" borderId="0" xfId="1" applyNumberFormat="1" applyFont="1"/>
    <xf numFmtId="168" fontId="2" fillId="2" borderId="1" xfId="2" applyNumberFormat="1" applyFont="1" applyFill="1" applyBorder="1"/>
    <xf numFmtId="3" fontId="5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right" vertical="center" indent="1"/>
    </xf>
    <xf numFmtId="3" fontId="6" fillId="0" borderId="1" xfId="0" applyNumberFormat="1" applyFont="1" applyBorder="1" applyAlignment="1">
      <alignment horizontal="right" vertical="center"/>
    </xf>
    <xf numFmtId="0" fontId="0" fillId="0" borderId="4" xfId="0" applyBorder="1"/>
    <xf numFmtId="0" fontId="3" fillId="0" borderId="4" xfId="0" applyFont="1" applyBorder="1"/>
    <xf numFmtId="11" fontId="0" fillId="0" borderId="0" xfId="0" applyNumberFormat="1"/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1" fontId="0" fillId="0" borderId="0" xfId="0" applyNumberFormat="1"/>
    <xf numFmtId="0" fontId="14" fillId="0" borderId="0" xfId="0" applyFont="1"/>
    <xf numFmtId="0" fontId="5" fillId="4" borderId="1" xfId="0" applyFont="1" applyFill="1" applyBorder="1" applyAlignment="1">
      <alignment vertical="center"/>
    </xf>
    <xf numFmtId="2" fontId="6" fillId="0" borderId="1" xfId="0" applyNumberFormat="1" applyFont="1" applyBorder="1" applyAlignment="1">
      <alignment horizontal="right" vertical="center" indent="1"/>
    </xf>
    <xf numFmtId="9" fontId="6" fillId="0" borderId="1" xfId="0" applyNumberFormat="1" applyFont="1" applyBorder="1" applyAlignment="1">
      <alignment horizontal="right" vertical="center" inden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4" fillId="0" borderId="0" xfId="0" applyFont="1"/>
    <xf numFmtId="9" fontId="0" fillId="0" borderId="1" xfId="2" applyFont="1" applyBorder="1"/>
    <xf numFmtId="0" fontId="3" fillId="0" borderId="0" xfId="0" applyFont="1" applyAlignment="1">
      <alignment horizontal="center"/>
    </xf>
    <xf numFmtId="164" fontId="0" fillId="0" borderId="0" xfId="0" applyNumberFormat="1"/>
    <xf numFmtId="166" fontId="8" fillId="2" borderId="1" xfId="1" quotePrefix="1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right" vertical="center" indent="1"/>
    </xf>
    <xf numFmtId="0" fontId="3" fillId="0" borderId="1" xfId="0" applyFont="1" applyBorder="1" applyAlignment="1">
      <alignment horizontal="right" indent="1"/>
    </xf>
    <xf numFmtId="0" fontId="5" fillId="0" borderId="6" xfId="0" applyFont="1" applyBorder="1" applyAlignment="1">
      <alignment horizontal="left" vertical="center" indent="1"/>
    </xf>
    <xf numFmtId="166" fontId="2" fillId="2" borderId="1" xfId="1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right" indent="1"/>
    </xf>
    <xf numFmtId="0" fontId="6" fillId="0" borderId="6" xfId="0" applyFont="1" applyBorder="1" applyAlignment="1">
      <alignment horizontal="left" vertical="center" indent="1"/>
    </xf>
    <xf numFmtId="170" fontId="0" fillId="0" borderId="0" xfId="0" applyNumberFormat="1"/>
    <xf numFmtId="0" fontId="5" fillId="0" borderId="0" xfId="0" applyFont="1" applyAlignment="1">
      <alignment horizontal="left" vertical="center" indent="1"/>
    </xf>
    <xf numFmtId="3" fontId="3" fillId="0" borderId="1" xfId="0" applyNumberFormat="1" applyFont="1" applyBorder="1"/>
    <xf numFmtId="0" fontId="6" fillId="0" borderId="1" xfId="0" applyFont="1" applyBorder="1" applyAlignment="1">
      <alignment horizontal="right" vertical="center" indent="1"/>
    </xf>
    <xf numFmtId="0" fontId="0" fillId="0" borderId="0" xfId="0" applyAlignment="1">
      <alignment vertical="center"/>
    </xf>
    <xf numFmtId="17" fontId="0" fillId="0" borderId="0" xfId="0" applyNumberFormat="1"/>
    <xf numFmtId="3" fontId="0" fillId="0" borderId="0" xfId="0" applyNumberFormat="1"/>
    <xf numFmtId="16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2" fontId="0" fillId="0" borderId="1" xfId="0" applyNumberFormat="1" applyBorder="1"/>
    <xf numFmtId="49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1" fontId="0" fillId="0" borderId="0" xfId="2" applyNumberFormat="1" applyFont="1"/>
    <xf numFmtId="164" fontId="0" fillId="0" borderId="1" xfId="0" applyNumberFormat="1" applyBorder="1"/>
    <xf numFmtId="3" fontId="0" fillId="0" borderId="1" xfId="0" applyNumberFormat="1" applyBorder="1"/>
    <xf numFmtId="0" fontId="19" fillId="0" borderId="0" xfId="0" applyFont="1" applyAlignment="1">
      <alignment vertical="center"/>
    </xf>
    <xf numFmtId="164" fontId="8" fillId="0" borderId="1" xfId="0" quotePrefix="1" applyNumberFormat="1" applyFont="1" applyBorder="1" applyAlignment="1">
      <alignment horizontal="right" indent="1"/>
    </xf>
    <xf numFmtId="164" fontId="0" fillId="0" borderId="1" xfId="0" applyNumberFormat="1" applyBorder="1" applyAlignment="1">
      <alignment horizontal="right" indent="1"/>
    </xf>
    <xf numFmtId="3" fontId="0" fillId="0" borderId="1" xfId="0" applyNumberForma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1" xfId="0" quotePrefix="1" applyFont="1" applyBorder="1" applyAlignment="1">
      <alignment vertical="center"/>
    </xf>
    <xf numFmtId="164" fontId="2" fillId="0" borderId="1" xfId="0" quotePrefix="1" applyNumberFormat="1" applyFont="1" applyBorder="1" applyAlignment="1">
      <alignment horizontal="right" indent="1"/>
    </xf>
    <xf numFmtId="168" fontId="0" fillId="0" borderId="0" xfId="0" applyNumberFormat="1"/>
    <xf numFmtId="166" fontId="2" fillId="0" borderId="1" xfId="1" quotePrefix="1" applyNumberFormat="1" applyFont="1" applyFill="1" applyBorder="1" applyAlignment="1">
      <alignment horizontal="center" vertical="center"/>
    </xf>
    <xf numFmtId="166" fontId="11" fillId="0" borderId="1" xfId="1" quotePrefix="1" applyNumberFormat="1" applyFont="1" applyFill="1" applyBorder="1" applyAlignment="1">
      <alignment horizontal="center" vertical="center"/>
    </xf>
    <xf numFmtId="168" fontId="0" fillId="0" borderId="1" xfId="2" applyNumberFormat="1" applyFont="1" applyBorder="1" applyAlignment="1">
      <alignment horizontal="right" indent="1"/>
    </xf>
    <xf numFmtId="168" fontId="0" fillId="0" borderId="1" xfId="0" applyNumberFormat="1" applyBorder="1" applyAlignment="1">
      <alignment horizontal="right" vertical="center" indent="1"/>
    </xf>
    <xf numFmtId="9" fontId="0" fillId="0" borderId="1" xfId="0" applyNumberFormat="1" applyBorder="1" applyAlignment="1">
      <alignment horizontal="right" vertical="center" indent="1"/>
    </xf>
    <xf numFmtId="3" fontId="0" fillId="6" borderId="1" xfId="0" applyNumberFormat="1" applyFill="1" applyBorder="1" applyAlignment="1">
      <alignment horizontal="right" vertical="center" indent="1"/>
    </xf>
    <xf numFmtId="0" fontId="0" fillId="6" borderId="1" xfId="0" applyFill="1" applyBorder="1" applyAlignment="1">
      <alignment horizontal="center" vertical="center"/>
    </xf>
    <xf numFmtId="166" fontId="8" fillId="0" borderId="1" xfId="1" quotePrefix="1" applyNumberFormat="1" applyFont="1" applyFill="1" applyBorder="1" applyAlignment="1">
      <alignment horizontal="center" vertical="center"/>
    </xf>
    <xf numFmtId="3" fontId="22" fillId="0" borderId="3" xfId="0" applyNumberFormat="1" applyFont="1" applyBorder="1"/>
    <xf numFmtId="3" fontId="23" fillId="0" borderId="3" xfId="0" applyNumberFormat="1" applyFont="1" applyBorder="1"/>
    <xf numFmtId="0" fontId="0" fillId="0" borderId="3" xfId="0" applyBorder="1"/>
    <xf numFmtId="3" fontId="22" fillId="0" borderId="11" xfId="0" applyNumberFormat="1" applyFont="1" applyBorder="1"/>
    <xf numFmtId="3" fontId="23" fillId="0" borderId="11" xfId="0" applyNumberFormat="1" applyFont="1" applyBorder="1"/>
    <xf numFmtId="0" fontId="0" fillId="0" borderId="11" xfId="0" applyBorder="1"/>
    <xf numFmtId="3" fontId="22" fillId="0" borderId="5" xfId="0" applyNumberFormat="1" applyFont="1" applyBorder="1"/>
    <xf numFmtId="3" fontId="23" fillId="0" borderId="5" xfId="0" applyNumberFormat="1" applyFont="1" applyBorder="1"/>
    <xf numFmtId="0" fontId="24" fillId="0" borderId="5" xfId="0" applyFont="1" applyBorder="1"/>
    <xf numFmtId="0" fontId="25" fillId="7" borderId="1" xfId="0" applyFont="1" applyFill="1" applyBorder="1" applyAlignment="1">
      <alignment horizontal="center"/>
    </xf>
    <xf numFmtId="0" fontId="26" fillId="7" borderId="1" xfId="0" applyFont="1" applyFill="1" applyBorder="1" applyAlignment="1">
      <alignment horizontal="center"/>
    </xf>
    <xf numFmtId="1" fontId="3" fillId="3" borderId="1" xfId="0" applyNumberFormat="1" applyFont="1" applyFill="1" applyBorder="1"/>
    <xf numFmtId="0" fontId="3" fillId="3" borderId="1" xfId="0" applyFont="1" applyFill="1" applyBorder="1"/>
    <xf numFmtId="1" fontId="0" fillId="0" borderId="1" xfId="0" applyNumberFormat="1" applyBorder="1"/>
    <xf numFmtId="0" fontId="0" fillId="3" borderId="1" xfId="0" applyFill="1" applyBorder="1"/>
    <xf numFmtId="0" fontId="3" fillId="3" borderId="1" xfId="0" applyFont="1" applyFill="1" applyBorder="1" applyAlignment="1">
      <alignment horizontal="center"/>
    </xf>
    <xf numFmtId="1" fontId="11" fillId="0" borderId="1" xfId="0" applyNumberFormat="1" applyFont="1" applyBorder="1"/>
    <xf numFmtId="1" fontId="6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left"/>
    </xf>
    <xf numFmtId="168" fontId="6" fillId="0" borderId="1" xfId="0" applyNumberFormat="1" applyFont="1" applyBorder="1" applyAlignment="1">
      <alignment horizontal="right" vertical="center" indent="1"/>
    </xf>
    <xf numFmtId="0" fontId="3" fillId="6" borderId="1" xfId="0" applyFont="1" applyFill="1" applyBorder="1" applyAlignment="1">
      <alignment vertical="center"/>
    </xf>
    <xf numFmtId="1" fontId="3" fillId="6" borderId="1" xfId="0" applyNumberFormat="1" applyFont="1" applyFill="1" applyBorder="1" applyAlignment="1">
      <alignment horizontal="right" vertical="center"/>
    </xf>
    <xf numFmtId="1" fontId="0" fillId="6" borderId="1" xfId="0" applyNumberFormat="1" applyFill="1" applyBorder="1" applyAlignment="1">
      <alignment horizontal="right" vertical="center"/>
    </xf>
    <xf numFmtId="0" fontId="0" fillId="6" borderId="1" xfId="0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right" indent="2"/>
    </xf>
    <xf numFmtId="0" fontId="0" fillId="0" borderId="1" xfId="0" quotePrefix="1" applyBorder="1" applyAlignment="1">
      <alignment horizontal="center" vertical="center"/>
    </xf>
    <xf numFmtId="0" fontId="17" fillId="8" borderId="0" xfId="0" applyFont="1" applyFill="1" applyAlignment="1">
      <alignment horizontal="center" vertical="center"/>
    </xf>
    <xf numFmtId="164" fontId="12" fillId="0" borderId="1" xfId="0" applyNumberFormat="1" applyFont="1" applyBorder="1" applyAlignment="1">
      <alignment horizontal="right" indent="1"/>
    </xf>
    <xf numFmtId="169" fontId="12" fillId="0" borderId="1" xfId="1" applyNumberFormat="1" applyFont="1" applyBorder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166" fontId="6" fillId="9" borderId="1" xfId="1" applyNumberFormat="1" applyFont="1" applyFill="1" applyBorder="1" applyAlignment="1">
      <alignment horizontal="right" vertical="center" indent="1"/>
    </xf>
    <xf numFmtId="166" fontId="6" fillId="9" borderId="2" xfId="1" applyNumberFormat="1" applyFont="1" applyFill="1" applyBorder="1" applyAlignment="1">
      <alignment horizontal="right" vertical="center" indent="1"/>
    </xf>
    <xf numFmtId="0" fontId="27" fillId="0" borderId="1" xfId="0" quotePrefix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2" fillId="0" borderId="0" xfId="0" applyFont="1"/>
    <xf numFmtId="167" fontId="8" fillId="0" borderId="1" xfId="0" quotePrefix="1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6" fontId="5" fillId="0" borderId="1" xfId="1" applyNumberFormat="1" applyFont="1" applyBorder="1" applyAlignment="1">
      <alignment horizontal="right" vertical="center" wrapText="1" indent="1"/>
    </xf>
    <xf numFmtId="0" fontId="5" fillId="0" borderId="1" xfId="0" applyFont="1" applyBorder="1" applyAlignment="1">
      <alignment horizontal="right" vertical="center" wrapText="1" indent="1"/>
    </xf>
    <xf numFmtId="166" fontId="6" fillId="0" borderId="1" xfId="1" applyNumberFormat="1" applyFont="1" applyBorder="1" applyAlignment="1">
      <alignment horizontal="right" vertical="center" wrapText="1" indent="1"/>
    </xf>
    <xf numFmtId="0" fontId="12" fillId="0" borderId="0" xfId="0" applyFont="1"/>
    <xf numFmtId="0" fontId="28" fillId="0" borderId="0" xfId="0" applyFont="1"/>
    <xf numFmtId="167" fontId="2" fillId="0" borderId="1" xfId="0" quotePrefix="1" applyNumberFormat="1" applyFont="1" applyBorder="1" applyAlignment="1">
      <alignment horizontal="center"/>
    </xf>
    <xf numFmtId="171" fontId="2" fillId="0" borderId="1" xfId="0" quotePrefix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right" vertical="center" indent="1"/>
    </xf>
    <xf numFmtId="0" fontId="18" fillId="0" borderId="1" xfId="0" applyFont="1" applyBorder="1" applyAlignment="1">
      <alignment horizontal="center" vertical="center" wrapText="1"/>
    </xf>
    <xf numFmtId="166" fontId="2" fillId="0" borderId="1" xfId="1" quotePrefix="1" applyNumberFormat="1" applyFont="1" applyBorder="1" applyAlignment="1">
      <alignment horizontal="right"/>
    </xf>
    <xf numFmtId="166" fontId="8" fillId="4" borderId="1" xfId="1" quotePrefix="1" applyNumberFormat="1" applyFont="1" applyFill="1" applyBorder="1" applyAlignment="1">
      <alignment horizontal="right"/>
    </xf>
    <xf numFmtId="166" fontId="2" fillId="4" borderId="1" xfId="1" quotePrefix="1" applyNumberFormat="1" applyFont="1" applyFill="1" applyBorder="1" applyAlignment="1">
      <alignment horizontal="right"/>
    </xf>
    <xf numFmtId="164" fontId="5" fillId="4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166" fontId="8" fillId="0" borderId="1" xfId="1" quotePrefix="1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3" fillId="10" borderId="1" xfId="0" applyFont="1" applyFill="1" applyBorder="1"/>
    <xf numFmtId="3" fontId="0" fillId="2" borderId="1" xfId="0" applyNumberFormat="1" applyFill="1" applyBorder="1"/>
    <xf numFmtId="3" fontId="3" fillId="2" borderId="1" xfId="0" applyNumberFormat="1" applyFont="1" applyFill="1" applyBorder="1"/>
    <xf numFmtId="3" fontId="5" fillId="0" borderId="1" xfId="0" applyNumberFormat="1" applyFont="1" applyBorder="1" applyAlignment="1">
      <alignment horizontal="right" vertical="center" inden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165" fontId="6" fillId="0" borderId="1" xfId="1" applyFont="1" applyBorder="1" applyAlignment="1">
      <alignment horizontal="right" vertical="center" indent="1"/>
    </xf>
    <xf numFmtId="169" fontId="6" fillId="0" borderId="1" xfId="1" applyNumberFormat="1" applyFont="1" applyBorder="1" applyAlignment="1">
      <alignment horizontal="right" vertical="center" wrapText="1" indent="1"/>
    </xf>
    <xf numFmtId="0" fontId="0" fillId="0" borderId="0" xfId="0" applyAlignment="1">
      <alignment wrapText="1"/>
    </xf>
    <xf numFmtId="0" fontId="6" fillId="0" borderId="3" xfId="0" applyFont="1" applyBorder="1" applyAlignment="1">
      <alignment horizontal="right" vertical="center" indent="1"/>
    </xf>
    <xf numFmtId="169" fontId="6" fillId="0" borderId="3" xfId="1" applyNumberFormat="1" applyFont="1" applyBorder="1" applyAlignment="1">
      <alignment horizontal="right" vertical="center" wrapText="1" indent="1"/>
    </xf>
    <xf numFmtId="166" fontId="6" fillId="0" borderId="3" xfId="1" applyNumberFormat="1" applyFont="1" applyBorder="1" applyAlignment="1">
      <alignment horizontal="right" vertical="center" wrapText="1" indent="1"/>
    </xf>
    <xf numFmtId="9" fontId="6" fillId="0" borderId="3" xfId="0" applyNumberFormat="1" applyFont="1" applyBorder="1" applyAlignment="1">
      <alignment horizontal="right" vertical="center" indent="1"/>
    </xf>
    <xf numFmtId="165" fontId="6" fillId="0" borderId="1" xfId="1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172" fontId="3" fillId="0" borderId="1" xfId="0" applyNumberFormat="1" applyFont="1" applyBorder="1"/>
    <xf numFmtId="0" fontId="3" fillId="3" borderId="6" xfId="0" applyFont="1" applyFill="1" applyBorder="1" applyAlignment="1">
      <alignment horizontal="center"/>
    </xf>
    <xf numFmtId="172" fontId="0" fillId="0" borderId="1" xfId="0" applyNumberFormat="1" applyBorder="1"/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164" fontId="29" fillId="0" borderId="0" xfId="0" applyNumberFormat="1" applyFont="1"/>
    <xf numFmtId="2" fontId="0" fillId="0" borderId="0" xfId="0" applyNumberFormat="1"/>
    <xf numFmtId="1" fontId="0" fillId="11" borderId="1" xfId="0" applyNumberFormat="1" applyFill="1" applyBorder="1"/>
    <xf numFmtId="166" fontId="28" fillId="0" borderId="15" xfId="1" applyNumberFormat="1" applyFont="1" applyBorder="1" applyAlignment="1">
      <alignment horizontal="center" vertical="center"/>
    </xf>
    <xf numFmtId="166" fontId="28" fillId="9" borderId="15" xfId="1" applyNumberFormat="1" applyFont="1" applyFill="1" applyBorder="1" applyAlignment="1">
      <alignment horizontal="center" vertical="center"/>
    </xf>
    <xf numFmtId="0" fontId="27" fillId="0" borderId="16" xfId="0" quotePrefix="1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166" fontId="28" fillId="0" borderId="22" xfId="1" applyNumberFormat="1" applyFont="1" applyBorder="1" applyAlignment="1">
      <alignment horizontal="center" vertical="center"/>
    </xf>
    <xf numFmtId="166" fontId="28" fillId="9" borderId="22" xfId="1" applyNumberFormat="1" applyFont="1" applyFill="1" applyBorder="1" applyAlignment="1">
      <alignment horizontal="center" vertical="center"/>
    </xf>
    <xf numFmtId="0" fontId="27" fillId="0" borderId="23" xfId="0" quotePrefix="1" applyFont="1" applyBorder="1" applyAlignment="1">
      <alignment horizontal="center" vertical="center" wrapText="1"/>
    </xf>
    <xf numFmtId="0" fontId="30" fillId="9" borderId="23" xfId="0" applyFont="1" applyFill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9" borderId="22" xfId="0" applyFont="1" applyFill="1" applyBorder="1" applyAlignment="1">
      <alignment horizontal="center" vertical="center"/>
    </xf>
    <xf numFmtId="0" fontId="30" fillId="9" borderId="19" xfId="0" applyFont="1" applyFill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9" borderId="27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5" fillId="12" borderId="1" xfId="0" applyFont="1" applyFill="1" applyBorder="1" applyAlignment="1">
      <alignment vertical="center"/>
    </xf>
    <xf numFmtId="3" fontId="5" fillId="12" borderId="1" xfId="0" applyNumberFormat="1" applyFont="1" applyFill="1" applyBorder="1" applyAlignment="1">
      <alignment horizontal="right" vertical="center" indent="1"/>
    </xf>
    <xf numFmtId="9" fontId="5" fillId="12" borderId="1" xfId="0" applyNumberFormat="1" applyFont="1" applyFill="1" applyBorder="1" applyAlignment="1">
      <alignment horizontal="right" vertical="center" indent="1"/>
    </xf>
    <xf numFmtId="166" fontId="5" fillId="12" borderId="1" xfId="1" applyNumberFormat="1" applyFont="1" applyFill="1" applyBorder="1" applyAlignment="1">
      <alignment horizontal="right" vertical="center" indent="1"/>
    </xf>
    <xf numFmtId="166" fontId="5" fillId="12" borderId="1" xfId="1" applyNumberFormat="1" applyFont="1" applyFill="1" applyBorder="1" applyAlignment="1">
      <alignment horizontal="right" vertical="center" wrapText="1" indent="1"/>
    </xf>
    <xf numFmtId="169" fontId="5" fillId="12" borderId="1" xfId="1" applyNumberFormat="1" applyFont="1" applyFill="1" applyBorder="1" applyAlignment="1">
      <alignment horizontal="right" vertical="center" wrapText="1" indent="1"/>
    </xf>
    <xf numFmtId="0" fontId="5" fillId="12" borderId="1" xfId="0" applyFont="1" applyFill="1" applyBorder="1" applyAlignment="1">
      <alignment horizontal="right" vertical="center" indent="1"/>
    </xf>
    <xf numFmtId="0" fontId="33" fillId="9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12" fillId="12" borderId="1" xfId="0" applyFont="1" applyFill="1" applyBorder="1" applyAlignment="1">
      <alignment horizontal="right"/>
    </xf>
    <xf numFmtId="0" fontId="12" fillId="12" borderId="1" xfId="0" applyFont="1" applyFill="1" applyBorder="1"/>
    <xf numFmtId="169" fontId="12" fillId="12" borderId="1" xfId="1" applyNumberFormat="1" applyFont="1" applyFill="1" applyBorder="1"/>
    <xf numFmtId="164" fontId="12" fillId="12" borderId="1" xfId="0" applyNumberFormat="1" applyFont="1" applyFill="1" applyBorder="1" applyAlignment="1">
      <alignment horizontal="right" indent="1"/>
    </xf>
    <xf numFmtId="0" fontId="34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2" fillId="6" borderId="0" xfId="0" applyFont="1" applyFill="1" applyAlignment="1">
      <alignment vertical="center"/>
    </xf>
    <xf numFmtId="0" fontId="32" fillId="6" borderId="1" xfId="0" applyFont="1" applyFill="1" applyBorder="1" applyAlignment="1">
      <alignment vertical="center"/>
    </xf>
    <xf numFmtId="0" fontId="32" fillId="6" borderId="1" xfId="0" applyFont="1" applyFill="1" applyBorder="1" applyAlignment="1">
      <alignment horizontal="center" vertical="center"/>
    </xf>
    <xf numFmtId="168" fontId="5" fillId="12" borderId="1" xfId="0" applyNumberFormat="1" applyFont="1" applyFill="1" applyBorder="1" applyAlignment="1">
      <alignment horizontal="right" vertical="center" indent="1"/>
    </xf>
    <xf numFmtId="164" fontId="5" fillId="12" borderId="1" xfId="0" applyNumberFormat="1" applyFont="1" applyFill="1" applyBorder="1" applyAlignment="1">
      <alignment horizontal="right" vertical="center" indent="1"/>
    </xf>
    <xf numFmtId="0" fontId="32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14" fontId="35" fillId="0" borderId="1" xfId="0" applyNumberFormat="1" applyFont="1" applyBorder="1"/>
    <xf numFmtId="0" fontId="35" fillId="3" borderId="1" xfId="0" applyFont="1" applyFill="1" applyBorder="1"/>
    <xf numFmtId="0" fontId="32" fillId="3" borderId="1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3" fontId="3" fillId="12" borderId="1" xfId="0" applyNumberFormat="1" applyFont="1" applyFill="1" applyBorder="1" applyAlignment="1">
      <alignment horizontal="right" vertical="center" indent="1"/>
    </xf>
    <xf numFmtId="9" fontId="3" fillId="12" borderId="1" xfId="0" applyNumberFormat="1" applyFont="1" applyFill="1" applyBorder="1" applyAlignment="1">
      <alignment horizontal="right" vertical="center" indent="1"/>
    </xf>
    <xf numFmtId="168" fontId="3" fillId="12" borderId="1" xfId="0" applyNumberFormat="1" applyFont="1" applyFill="1" applyBorder="1" applyAlignment="1">
      <alignment horizontal="right" vertical="center" indent="1"/>
    </xf>
    <xf numFmtId="0" fontId="0" fillId="12" borderId="1" xfId="0" applyFill="1" applyBorder="1"/>
    <xf numFmtId="0" fontId="34" fillId="0" borderId="2" xfId="0" applyFont="1" applyBorder="1" applyAlignment="1">
      <alignment horizontal="center" vertical="center"/>
    </xf>
    <xf numFmtId="164" fontId="5" fillId="12" borderId="1" xfId="0" applyNumberFormat="1" applyFont="1" applyFill="1" applyBorder="1" applyAlignment="1">
      <alignment horizontal="right" vertical="center" wrapText="1" indent="1"/>
    </xf>
    <xf numFmtId="0" fontId="5" fillId="12" borderId="1" xfId="0" applyFont="1" applyFill="1" applyBorder="1" applyAlignment="1">
      <alignment horizontal="right" vertical="center" wrapText="1" indent="1"/>
    </xf>
    <xf numFmtId="0" fontId="6" fillId="12" borderId="1" xfId="0" applyFont="1" applyFill="1" applyBorder="1" applyAlignment="1">
      <alignment horizontal="right" vertical="center" indent="1"/>
    </xf>
    <xf numFmtId="0" fontId="34" fillId="0" borderId="1" xfId="0" applyFont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/>
    </xf>
    <xf numFmtId="0" fontId="35" fillId="0" borderId="0" xfId="0" applyFont="1" applyFill="1"/>
    <xf numFmtId="0" fontId="32" fillId="0" borderId="2" xfId="0" applyFont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32" fillId="0" borderId="2" xfId="1" applyNumberFormat="1" applyFont="1" applyBorder="1" applyAlignment="1">
      <alignment horizontal="center" vertical="center"/>
    </xf>
    <xf numFmtId="0" fontId="16" fillId="0" borderId="0" xfId="0" applyFont="1" applyAlignment="1"/>
    <xf numFmtId="0" fontId="0" fillId="0" borderId="30" xfId="0" applyBorder="1"/>
    <xf numFmtId="0" fontId="0" fillId="0" borderId="31" xfId="0" applyBorder="1"/>
    <xf numFmtId="17" fontId="39" fillId="0" borderId="32" xfId="0" quotePrefix="1" applyNumberFormat="1" applyFont="1" applyBorder="1" applyAlignment="1">
      <alignment horizontal="right"/>
    </xf>
    <xf numFmtId="0" fontId="0" fillId="13" borderId="0" xfId="0" applyFill="1"/>
    <xf numFmtId="0" fontId="0" fillId="0" borderId="33" xfId="0" applyBorder="1"/>
    <xf numFmtId="0" fontId="39" fillId="0" borderId="34" xfId="0" quotePrefix="1" applyFont="1" applyBorder="1" applyAlignment="1">
      <alignment horizontal="right"/>
    </xf>
    <xf numFmtId="0" fontId="40" fillId="0" borderId="33" xfId="0" applyFont="1" applyBorder="1" applyAlignment="1">
      <alignment horizontal="center"/>
    </xf>
    <xf numFmtId="0" fontId="40" fillId="0" borderId="34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43" fillId="0" borderId="34" xfId="0" applyFont="1" applyBorder="1"/>
    <xf numFmtId="0" fontId="42" fillId="0" borderId="33" xfId="0" applyFont="1" applyBorder="1"/>
    <xf numFmtId="0" fontId="42" fillId="0" borderId="33" xfId="0" applyFont="1" applyBorder="1" applyAlignment="1">
      <alignment vertical="center"/>
    </xf>
    <xf numFmtId="0" fontId="44" fillId="0" borderId="33" xfId="4" applyFont="1" applyBorder="1" applyAlignment="1">
      <alignment horizontal="left" vertical="center"/>
    </xf>
    <xf numFmtId="0" fontId="38" fillId="0" borderId="33" xfId="4" applyBorder="1" applyAlignment="1">
      <alignment vertical="center"/>
    </xf>
    <xf numFmtId="0" fontId="44" fillId="0" borderId="33" xfId="4" applyFont="1" applyBorder="1" applyAlignment="1">
      <alignment vertical="center"/>
    </xf>
    <xf numFmtId="0" fontId="38" fillId="0" borderId="33" xfId="4" applyBorder="1"/>
    <xf numFmtId="0" fontId="43" fillId="0" borderId="35" xfId="0" applyFont="1" applyBorder="1"/>
    <xf numFmtId="0" fontId="43" fillId="0" borderId="36" xfId="0" applyFont="1" applyBorder="1"/>
    <xf numFmtId="0" fontId="43" fillId="0" borderId="37" xfId="0" applyFont="1" applyBorder="1"/>
    <xf numFmtId="0" fontId="45" fillId="13" borderId="0" xfId="0" applyFont="1" applyFill="1" applyAlignment="1">
      <alignment vertical="center"/>
    </xf>
    <xf numFmtId="0" fontId="41" fillId="0" borderId="33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2" fillId="0" borderId="33" xfId="0" applyFont="1" applyBorder="1" applyAlignment="1">
      <alignment horizontal="left" vertical="center"/>
    </xf>
    <xf numFmtId="0" fontId="17" fillId="5" borderId="0" xfId="0" applyFont="1" applyFill="1" applyAlignment="1">
      <alignment horizontal="center" vertical="center"/>
    </xf>
    <xf numFmtId="0" fontId="16" fillId="0" borderId="0" xfId="0" applyFont="1" applyAlignment="1">
      <alignment horizontal="left"/>
    </xf>
    <xf numFmtId="0" fontId="3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0" fillId="0" borderId="0" xfId="0" applyNumberFormat="1" applyAlignment="1">
      <alignment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4" fillId="0" borderId="1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17" fillId="8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0" fontId="27" fillId="0" borderId="18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0" fillId="0" borderId="0" xfId="0" applyBorder="1"/>
    <xf numFmtId="0" fontId="40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/>
    <xf numFmtId="0" fontId="42" fillId="0" borderId="0" xfId="0" applyFont="1" applyBorder="1"/>
  </cellXfs>
  <cellStyles count="5">
    <cellStyle name="Lien hypertexte" xfId="4" builtinId="8"/>
    <cellStyle name="Milliers" xfId="1" builtinId="3"/>
    <cellStyle name="Milliers 2" xfId="3" xr:uid="{9C7A5457-217C-44F5-B368-6466D3933C55}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ysClr val="windowText" lastClr="000000"/>
                </a:solidFill>
              </a:rPr>
              <a:t>Prévalence</a:t>
            </a:r>
            <a:r>
              <a:rPr lang="fr-FR" baseline="0">
                <a:solidFill>
                  <a:sysClr val="windowText" lastClr="000000"/>
                </a:solidFill>
              </a:rPr>
              <a:t> par classe d'age au 31 décembre 2022</a:t>
            </a:r>
            <a:endParaRPr lang="fr-FR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'Prevalence Graphique 1'!$K$6</c:f>
              <c:strCache>
                <c:ptCount val="1"/>
                <c:pt idx="0">
                  <c:v>Nombre d'assurés avec une ALD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'Prevalence Graphique 1'!$J$7:$J$16</c:f>
              <c:strCache>
                <c:ptCount val="10"/>
                <c:pt idx="0">
                  <c:v>0-9 ans</c:v>
                </c:pt>
                <c:pt idx="1">
                  <c:v>10 -19 ans</c:v>
                </c:pt>
                <c:pt idx="2">
                  <c:v>20-29 ans</c:v>
                </c:pt>
                <c:pt idx="3">
                  <c:v>30-39 ans</c:v>
                </c:pt>
                <c:pt idx="4">
                  <c:v>40-49 ans</c:v>
                </c:pt>
                <c:pt idx="5">
                  <c:v>50-59 ans</c:v>
                </c:pt>
                <c:pt idx="6">
                  <c:v>60-69 ans</c:v>
                </c:pt>
                <c:pt idx="7">
                  <c:v>70-79 ans</c:v>
                </c:pt>
                <c:pt idx="8">
                  <c:v>80-89 ans</c:v>
                </c:pt>
                <c:pt idx="9">
                  <c:v>90 ans et plus</c:v>
                </c:pt>
              </c:strCache>
            </c:strRef>
          </c:cat>
          <c:val>
            <c:numRef>
              <c:f>'Prevalence Graphique 1'!$K$7:$K$16</c:f>
              <c:numCache>
                <c:formatCode>General</c:formatCode>
                <c:ptCount val="10"/>
                <c:pt idx="0">
                  <c:v>4409</c:v>
                </c:pt>
                <c:pt idx="1">
                  <c:v>9944</c:v>
                </c:pt>
                <c:pt idx="2">
                  <c:v>9971</c:v>
                </c:pt>
                <c:pt idx="3">
                  <c:v>16136</c:v>
                </c:pt>
                <c:pt idx="4">
                  <c:v>28584</c:v>
                </c:pt>
                <c:pt idx="5">
                  <c:v>65224</c:v>
                </c:pt>
                <c:pt idx="6">
                  <c:v>124784</c:v>
                </c:pt>
                <c:pt idx="7">
                  <c:v>162514</c:v>
                </c:pt>
                <c:pt idx="8">
                  <c:v>176666</c:v>
                </c:pt>
                <c:pt idx="9">
                  <c:v>86304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7B-4509-B66E-92CAE13A16C5}"/>
            </c:ext>
          </c:extLst>
        </c:ser>
        <c:ser>
          <c:idx val="1"/>
          <c:order val="1"/>
          <c:tx>
            <c:strRef>
              <c:f>'Prevalence Graphique 1'!$L$6</c:f>
              <c:strCache>
                <c:ptCount val="1"/>
                <c:pt idx="0">
                  <c:v>Nombre d'assurés sans ALD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'Prevalence Graphique 1'!$J$7:$J$16</c:f>
              <c:strCache>
                <c:ptCount val="10"/>
                <c:pt idx="0">
                  <c:v>0-9 ans</c:v>
                </c:pt>
                <c:pt idx="1">
                  <c:v>10 -19 ans</c:v>
                </c:pt>
                <c:pt idx="2">
                  <c:v>20-29 ans</c:v>
                </c:pt>
                <c:pt idx="3">
                  <c:v>30-39 ans</c:v>
                </c:pt>
                <c:pt idx="4">
                  <c:v>40-49 ans</c:v>
                </c:pt>
                <c:pt idx="5">
                  <c:v>50-59 ans</c:v>
                </c:pt>
                <c:pt idx="6">
                  <c:v>60-69 ans</c:v>
                </c:pt>
                <c:pt idx="7">
                  <c:v>70-79 ans</c:v>
                </c:pt>
                <c:pt idx="8">
                  <c:v>80-89 ans</c:v>
                </c:pt>
                <c:pt idx="9">
                  <c:v>90 ans et plus</c:v>
                </c:pt>
              </c:strCache>
            </c:strRef>
          </c:cat>
          <c:val>
            <c:numRef>
              <c:f>'Prevalence Graphique 1'!$L$7:$L$16</c:f>
              <c:numCache>
                <c:formatCode>General</c:formatCode>
                <c:ptCount val="10"/>
                <c:pt idx="0">
                  <c:v>184092</c:v>
                </c:pt>
                <c:pt idx="1">
                  <c:v>286571</c:v>
                </c:pt>
                <c:pt idx="2">
                  <c:v>292359</c:v>
                </c:pt>
                <c:pt idx="3">
                  <c:v>318035</c:v>
                </c:pt>
                <c:pt idx="4">
                  <c:v>310754</c:v>
                </c:pt>
                <c:pt idx="5">
                  <c:v>329416</c:v>
                </c:pt>
                <c:pt idx="6">
                  <c:v>303034</c:v>
                </c:pt>
                <c:pt idx="7">
                  <c:v>211939</c:v>
                </c:pt>
                <c:pt idx="8">
                  <c:v>103557</c:v>
                </c:pt>
                <c:pt idx="9">
                  <c:v>60714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7B-4509-B66E-92CAE13A1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9499056"/>
        <c:axId val="528200864"/>
      </c:barChart>
      <c:lineChart>
        <c:grouping val="standard"/>
        <c:varyColors val="0"/>
        <c:ser>
          <c:idx val="2"/>
          <c:order val="2"/>
          <c:tx>
            <c:strRef>
              <c:f>'Prevalence Graphique 1'!$M$6</c:f>
              <c:strCache>
                <c:ptCount val="1"/>
                <c:pt idx="0">
                  <c:v>Taux de prévalence (‰)</c:v>
                </c:pt>
              </c:strCache>
            </c:strRef>
          </c:tx>
          <c:spPr>
            <a:ln w="3175" cap="rnd">
              <a:solidFill>
                <a:schemeClr val="dk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none"/>
          </c:marker>
          <c:dLbls>
            <c:numFmt formatCode="0\ \‰" sourceLinked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'Prevalence Graphique 1'!$J$7:$J$16</c:f>
              <c:strCache>
                <c:ptCount val="10"/>
                <c:pt idx="0">
                  <c:v>0-9 ans</c:v>
                </c:pt>
                <c:pt idx="1">
                  <c:v>10 -19 ans</c:v>
                </c:pt>
                <c:pt idx="2">
                  <c:v>20-29 ans</c:v>
                </c:pt>
                <c:pt idx="3">
                  <c:v>30-39 ans</c:v>
                </c:pt>
                <c:pt idx="4">
                  <c:v>40-49 ans</c:v>
                </c:pt>
                <c:pt idx="5">
                  <c:v>50-59 ans</c:v>
                </c:pt>
                <c:pt idx="6">
                  <c:v>60-69 ans</c:v>
                </c:pt>
                <c:pt idx="7">
                  <c:v>70-79 ans</c:v>
                </c:pt>
                <c:pt idx="8">
                  <c:v>80-89 ans</c:v>
                </c:pt>
                <c:pt idx="9">
                  <c:v>90 ans et plus</c:v>
                </c:pt>
              </c:strCache>
            </c:strRef>
          </c:cat>
          <c:val>
            <c:numRef>
              <c:f>'Prevalence Graphique 1'!$M$7:$M$16</c:f>
              <c:numCache>
                <c:formatCode>0.00</c:formatCode>
                <c:ptCount val="10"/>
                <c:pt idx="0">
                  <c:v>23.389796341</c:v>
                </c:pt>
                <c:pt idx="1">
                  <c:v>33.536246058000003</c:v>
                </c:pt>
                <c:pt idx="2">
                  <c:v>32.980517976999998</c:v>
                </c:pt>
                <c:pt idx="3">
                  <c:v>48.286655633999999</c:v>
                </c:pt>
                <c:pt idx="4">
                  <c:v>84.234597952000001</c:v>
                </c:pt>
                <c:pt idx="5">
                  <c:v>165.27468071999999</c:v>
                </c:pt>
                <c:pt idx="6">
                  <c:v>291.67543208000001</c:v>
                </c:pt>
                <c:pt idx="7">
                  <c:v>434.00373345000003</c:v>
                </c:pt>
                <c:pt idx="8">
                  <c:v>630.44789328000002</c:v>
                </c:pt>
                <c:pt idx="9">
                  <c:v>587.03015957000002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7B-4509-B66E-92CAE13A1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156832"/>
        <c:axId val="528206352"/>
      </c:lineChart>
      <c:catAx>
        <c:axId val="52949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8200864"/>
        <c:crosses val="autoZero"/>
        <c:auto val="1"/>
        <c:lblAlgn val="ctr"/>
        <c:lblOffset val="100"/>
        <c:noMultiLvlLbl val="0"/>
      </c:catAx>
      <c:valAx>
        <c:axId val="5282008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>
                    <a:solidFill>
                      <a:srgbClr val="0070C0"/>
                    </a:solidFill>
                  </a:rPr>
                  <a:t>Nombre d'assurés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9499056"/>
        <c:crosses val="autoZero"/>
        <c:crossBetween val="between"/>
      </c:valAx>
      <c:valAx>
        <c:axId val="5282063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>
                    <a:solidFill>
                      <a:schemeClr val="accent6">
                        <a:lumMod val="50000"/>
                      </a:schemeClr>
                    </a:solidFill>
                  </a:rPr>
                  <a:t>Taux de prévalence</a:t>
                </a:r>
                <a:r>
                  <a:rPr lang="fr-FR" baseline="0">
                    <a:solidFill>
                      <a:schemeClr val="accent6">
                        <a:lumMod val="50000"/>
                      </a:schemeClr>
                    </a:solidFill>
                  </a:rPr>
                  <a:t> pour 1 000</a:t>
                </a:r>
                <a:endParaRPr lang="fr-FR">
                  <a:solidFill>
                    <a:schemeClr val="accent6">
                      <a:lumMod val="50000"/>
                    </a:schemeClr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1156832"/>
        <c:crosses val="max"/>
        <c:crossBetween val="between"/>
      </c:valAx>
      <c:catAx>
        <c:axId val="531156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8206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9043566761453E-2"/>
          <c:y val="0.88157151726980287"/>
          <c:w val="0.84419128664770937"/>
          <c:h val="7.16945709713160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Taux d'incidence brut</a:t>
            </a:r>
            <a:r>
              <a:rPr lang="fr-FR" baseline="0"/>
              <a:t> annuel de 2016 à 2022 par ALD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4.681840633268556E-2"/>
          <c:y val="0.12072664359861593"/>
          <c:w val="0.93024672643856143"/>
          <c:h val="0.53344048004732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'Incidence Graphique 4'!$D$6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'Incidence Graphique 4'!$B$7:$B$16</c:f>
              <c:strCache>
                <c:ptCount val="10"/>
                <c:pt idx="0">
                  <c:v>Insuffisance cardiaque grave</c:v>
                </c:pt>
                <c:pt idx="1">
                  <c:v>Cancer</c:v>
                </c:pt>
                <c:pt idx="2">
                  <c:v>Diabète de types 1 et 2</c:v>
                </c:pt>
                <c:pt idx="3">
                  <c:v>Maladie coronaire</c:v>
                </c:pt>
                <c:pt idx="4">
                  <c:v>Alzheimer et autres démences</c:v>
                </c:pt>
                <c:pt idx="5">
                  <c:v>Affections psychiatriques</c:v>
                </c:pt>
                <c:pt idx="6">
                  <c:v>AVC invalidant</c:v>
                </c:pt>
                <c:pt idx="7">
                  <c:v>Artériopathie chronique</c:v>
                </c:pt>
                <c:pt idx="8">
                  <c:v>Pathologies hors liste</c:v>
                </c:pt>
                <c:pt idx="9">
                  <c:v>Insuffisance respiratoire</c:v>
                </c:pt>
              </c:strCache>
            </c:strRef>
          </c:cat>
          <c:val>
            <c:numRef>
              <c:f>'Incidence Graphique 4'!$D$7:$D$16</c:f>
              <c:numCache>
                <c:formatCode>0</c:formatCode>
                <c:ptCount val="10"/>
                <c:pt idx="0">
                  <c:v>8.4449907274563607</c:v>
                </c:pt>
                <c:pt idx="1">
                  <c:v>7.3022824532853949</c:v>
                </c:pt>
                <c:pt idx="2">
                  <c:v>5.1174933758726198</c:v>
                </c:pt>
                <c:pt idx="3">
                  <c:v>3.9905274361108165</c:v>
                </c:pt>
                <c:pt idx="4">
                  <c:v>3.2882958521726895</c:v>
                </c:pt>
                <c:pt idx="5">
                  <c:v>3.1240816971594656</c:v>
                </c:pt>
                <c:pt idx="6">
                  <c:v>2.5406893043493293</c:v>
                </c:pt>
                <c:pt idx="7">
                  <c:v>2.1900365222158293</c:v>
                </c:pt>
                <c:pt idx="8">
                  <c:v>2.1425008457646331</c:v>
                </c:pt>
                <c:pt idx="9">
                  <c:v>1.213703115624051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7F-4998-9ED4-20CD6E684172}"/>
            </c:ext>
          </c:extLst>
        </c:ser>
        <c:ser>
          <c:idx val="1"/>
          <c:order val="1"/>
          <c:tx>
            <c:strRef>
              <c:f>'Incidence Graphique 4'!$E$6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'Incidence Graphique 4'!$B$7:$B$16</c:f>
              <c:strCache>
                <c:ptCount val="10"/>
                <c:pt idx="0">
                  <c:v>Insuffisance cardiaque grave</c:v>
                </c:pt>
                <c:pt idx="1">
                  <c:v>Cancer</c:v>
                </c:pt>
                <c:pt idx="2">
                  <c:v>Diabète de types 1 et 2</c:v>
                </c:pt>
                <c:pt idx="3">
                  <c:v>Maladie coronaire</c:v>
                </c:pt>
                <c:pt idx="4">
                  <c:v>Alzheimer et autres démences</c:v>
                </c:pt>
                <c:pt idx="5">
                  <c:v>Affections psychiatriques</c:v>
                </c:pt>
                <c:pt idx="6">
                  <c:v>AVC invalidant</c:v>
                </c:pt>
                <c:pt idx="7">
                  <c:v>Artériopathie chronique</c:v>
                </c:pt>
                <c:pt idx="8">
                  <c:v>Pathologies hors liste</c:v>
                </c:pt>
                <c:pt idx="9">
                  <c:v>Insuffisance respiratoire</c:v>
                </c:pt>
              </c:strCache>
            </c:strRef>
          </c:cat>
          <c:val>
            <c:numRef>
              <c:f>'Incidence Graphique 4'!$E$7:$E$16</c:f>
              <c:numCache>
                <c:formatCode>0</c:formatCode>
                <c:ptCount val="10"/>
                <c:pt idx="0">
                  <c:v>10.31274841906999</c:v>
                </c:pt>
                <c:pt idx="1">
                  <c:v>8.1483790271329291</c:v>
                </c:pt>
                <c:pt idx="2">
                  <c:v>6.126619501618995</c:v>
                </c:pt>
                <c:pt idx="3">
                  <c:v>4.8941962454994599</c:v>
                </c:pt>
                <c:pt idx="4">
                  <c:v>3.9513519757849691</c:v>
                </c:pt>
                <c:pt idx="5">
                  <c:v>3.5095104900766265</c:v>
                </c:pt>
                <c:pt idx="6">
                  <c:v>3.2049854914700306</c:v>
                </c:pt>
                <c:pt idx="7">
                  <c:v>2.7544254986441166</c:v>
                </c:pt>
                <c:pt idx="8">
                  <c:v>2.1114355987232369</c:v>
                </c:pt>
                <c:pt idx="9">
                  <c:v>1.3168059500074574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7F-4998-9ED4-20CD6E684172}"/>
            </c:ext>
          </c:extLst>
        </c:ser>
        <c:ser>
          <c:idx val="2"/>
          <c:order val="2"/>
          <c:tx>
            <c:strRef>
              <c:f>'Incidence Graphique 4'!$F$6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'Incidence Graphique 4'!$B$7:$B$16</c:f>
              <c:strCache>
                <c:ptCount val="10"/>
                <c:pt idx="0">
                  <c:v>Insuffisance cardiaque grave</c:v>
                </c:pt>
                <c:pt idx="1">
                  <c:v>Cancer</c:v>
                </c:pt>
                <c:pt idx="2">
                  <c:v>Diabète de types 1 et 2</c:v>
                </c:pt>
                <c:pt idx="3">
                  <c:v>Maladie coronaire</c:v>
                </c:pt>
                <c:pt idx="4">
                  <c:v>Alzheimer et autres démences</c:v>
                </c:pt>
                <c:pt idx="5">
                  <c:v>Affections psychiatriques</c:v>
                </c:pt>
                <c:pt idx="6">
                  <c:v>AVC invalidant</c:v>
                </c:pt>
                <c:pt idx="7">
                  <c:v>Artériopathie chronique</c:v>
                </c:pt>
                <c:pt idx="8">
                  <c:v>Pathologies hors liste</c:v>
                </c:pt>
                <c:pt idx="9">
                  <c:v>Insuffisance respiratoire</c:v>
                </c:pt>
              </c:strCache>
            </c:strRef>
          </c:cat>
          <c:val>
            <c:numRef>
              <c:f>'Incidence Graphique 4'!$F$7:$F$16</c:f>
              <c:numCache>
                <c:formatCode>0</c:formatCode>
                <c:ptCount val="10"/>
                <c:pt idx="0">
                  <c:v>7.3473174768358893</c:v>
                </c:pt>
                <c:pt idx="1">
                  <c:v>7.421292174981506</c:v>
                </c:pt>
                <c:pt idx="2">
                  <c:v>4.8826435297215296</c:v>
                </c:pt>
                <c:pt idx="3">
                  <c:v>3.4323006131123286</c:v>
                </c:pt>
                <c:pt idx="4">
                  <c:v>3.1552089471770506</c:v>
                </c:pt>
                <c:pt idx="5">
                  <c:v>2.719510513183796</c:v>
                </c:pt>
                <c:pt idx="6">
                  <c:v>2.4214175558258209</c:v>
                </c:pt>
                <c:pt idx="7">
                  <c:v>1.9644043782990834</c:v>
                </c:pt>
                <c:pt idx="8">
                  <c:v>1.7296287473199845</c:v>
                </c:pt>
                <c:pt idx="9">
                  <c:v>0.9688804744411148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7F-4998-9ED4-20CD6E684172}"/>
            </c:ext>
          </c:extLst>
        </c:ser>
        <c:ser>
          <c:idx val="3"/>
          <c:order val="3"/>
          <c:tx>
            <c:strRef>
              <c:f>'Incidence Graphique 4'!$G$6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'Incidence Graphique 4'!$B$7:$B$16</c:f>
              <c:strCache>
                <c:ptCount val="10"/>
                <c:pt idx="0">
                  <c:v>Insuffisance cardiaque grave</c:v>
                </c:pt>
                <c:pt idx="1">
                  <c:v>Cancer</c:v>
                </c:pt>
                <c:pt idx="2">
                  <c:v>Diabète de types 1 et 2</c:v>
                </c:pt>
                <c:pt idx="3">
                  <c:v>Maladie coronaire</c:v>
                </c:pt>
                <c:pt idx="4">
                  <c:v>Alzheimer et autres démences</c:v>
                </c:pt>
                <c:pt idx="5">
                  <c:v>Affections psychiatriques</c:v>
                </c:pt>
                <c:pt idx="6">
                  <c:v>AVC invalidant</c:v>
                </c:pt>
                <c:pt idx="7">
                  <c:v>Artériopathie chronique</c:v>
                </c:pt>
                <c:pt idx="8">
                  <c:v>Pathologies hors liste</c:v>
                </c:pt>
                <c:pt idx="9">
                  <c:v>Insuffisance respiratoire</c:v>
                </c:pt>
              </c:strCache>
            </c:strRef>
          </c:cat>
          <c:val>
            <c:numRef>
              <c:f>'Incidence Graphique 4'!$G$7:$G$16</c:f>
              <c:numCache>
                <c:formatCode>0</c:formatCode>
                <c:ptCount val="10"/>
                <c:pt idx="0">
                  <c:v>5.6183394364440087</c:v>
                </c:pt>
                <c:pt idx="1">
                  <c:v>7.1405295046880246</c:v>
                </c:pt>
                <c:pt idx="2">
                  <c:v>4.3575990248430596</c:v>
                </c:pt>
                <c:pt idx="3">
                  <c:v>2.7433359404975777</c:v>
                </c:pt>
                <c:pt idx="4">
                  <c:v>2.5290226402204472</c:v>
                </c:pt>
                <c:pt idx="5">
                  <c:v>2.4397778055009387</c:v>
                </c:pt>
                <c:pt idx="6">
                  <c:v>1.9743848469812464</c:v>
                </c:pt>
                <c:pt idx="7">
                  <c:v>1.3958646331833033</c:v>
                </c:pt>
                <c:pt idx="8">
                  <c:v>1.5774967263800503</c:v>
                </c:pt>
                <c:pt idx="9">
                  <c:v>0.7730362444013793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7F-4998-9ED4-20CD6E684172}"/>
            </c:ext>
          </c:extLst>
        </c:ser>
        <c:ser>
          <c:idx val="4"/>
          <c:order val="4"/>
          <c:tx>
            <c:strRef>
              <c:f>'Incidence Graphique 4'!$H$6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C66"/>
            </a:solidFill>
            <a:ln>
              <a:solidFill>
                <a:srgbClr val="F7F593"/>
              </a:solidFill>
            </a:ln>
            <a:effectLst/>
          </c:spPr>
          <c:invertIfNegative val="0"/>
          <c:cat>
            <c:strRef>
              <c:f>'Incidence Graphique 4'!$B$7:$B$16</c:f>
              <c:strCache>
                <c:ptCount val="10"/>
                <c:pt idx="0">
                  <c:v>Insuffisance cardiaque grave</c:v>
                </c:pt>
                <c:pt idx="1">
                  <c:v>Cancer</c:v>
                </c:pt>
                <c:pt idx="2">
                  <c:v>Diabète de types 1 et 2</c:v>
                </c:pt>
                <c:pt idx="3">
                  <c:v>Maladie coronaire</c:v>
                </c:pt>
                <c:pt idx="4">
                  <c:v>Alzheimer et autres démences</c:v>
                </c:pt>
                <c:pt idx="5">
                  <c:v>Affections psychiatriques</c:v>
                </c:pt>
                <c:pt idx="6">
                  <c:v>AVC invalidant</c:v>
                </c:pt>
                <c:pt idx="7">
                  <c:v>Artériopathie chronique</c:v>
                </c:pt>
                <c:pt idx="8">
                  <c:v>Pathologies hors liste</c:v>
                </c:pt>
                <c:pt idx="9">
                  <c:v>Insuffisance respiratoire</c:v>
                </c:pt>
              </c:strCache>
            </c:strRef>
          </c:cat>
          <c:val>
            <c:numRef>
              <c:f>'Incidence Graphique 4'!$H$7:$H$16</c:f>
              <c:numCache>
                <c:formatCode>0</c:formatCode>
                <c:ptCount val="10"/>
                <c:pt idx="0">
                  <c:v>4.630425226275598</c:v>
                </c:pt>
                <c:pt idx="1">
                  <c:v>6.6454561479963781</c:v>
                </c:pt>
                <c:pt idx="2">
                  <c:v>4.2462179796965138</c:v>
                </c:pt>
                <c:pt idx="3">
                  <c:v>2.2897359382204878</c:v>
                </c:pt>
                <c:pt idx="4">
                  <c:v>2.2666328665563418</c:v>
                </c:pt>
                <c:pt idx="5">
                  <c:v>2.4910174940889367</c:v>
                </c:pt>
                <c:pt idx="6">
                  <c:v>1.8469798113966502</c:v>
                </c:pt>
                <c:pt idx="7">
                  <c:v>1.1386966006520129</c:v>
                </c:pt>
                <c:pt idx="8">
                  <c:v>1.4156169801880085</c:v>
                </c:pt>
                <c:pt idx="9">
                  <c:v>0.71587874115476757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7F-4998-9ED4-20CD6E684172}"/>
            </c:ext>
          </c:extLst>
        </c:ser>
        <c:ser>
          <c:idx val="5"/>
          <c:order val="5"/>
          <c:tx>
            <c:strRef>
              <c:f>'Incidence Graphique 4'!$I$6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AE85"/>
            </a:solidFill>
            <a:ln>
              <a:noFill/>
            </a:ln>
            <a:effectLst/>
          </c:spPr>
          <c:invertIfNegative val="0"/>
          <c:cat>
            <c:strRef>
              <c:f>'Incidence Graphique 4'!$B$7:$B$16</c:f>
              <c:strCache>
                <c:ptCount val="10"/>
                <c:pt idx="0">
                  <c:v>Insuffisance cardiaque grave</c:v>
                </c:pt>
                <c:pt idx="1">
                  <c:v>Cancer</c:v>
                </c:pt>
                <c:pt idx="2">
                  <c:v>Diabète de types 1 et 2</c:v>
                </c:pt>
                <c:pt idx="3">
                  <c:v>Maladie coronaire</c:v>
                </c:pt>
                <c:pt idx="4">
                  <c:v>Alzheimer et autres démences</c:v>
                </c:pt>
                <c:pt idx="5">
                  <c:v>Affections psychiatriques</c:v>
                </c:pt>
                <c:pt idx="6">
                  <c:v>AVC invalidant</c:v>
                </c:pt>
                <c:pt idx="7">
                  <c:v>Artériopathie chronique</c:v>
                </c:pt>
                <c:pt idx="8">
                  <c:v>Pathologies hors liste</c:v>
                </c:pt>
                <c:pt idx="9">
                  <c:v>Insuffisance respiratoire</c:v>
                </c:pt>
              </c:strCache>
            </c:strRef>
          </c:cat>
          <c:val>
            <c:numRef>
              <c:f>'Incidence Graphique 4'!$I$7:$I$16</c:f>
              <c:numCache>
                <c:formatCode>0</c:formatCode>
                <c:ptCount val="10"/>
                <c:pt idx="0">
                  <c:v>4.3936153651999996</c:v>
                </c:pt>
                <c:pt idx="1">
                  <c:v>6.9714710078</c:v>
                </c:pt>
                <c:pt idx="2">
                  <c:v>4.6772081960999996</c:v>
                </c:pt>
                <c:pt idx="3">
                  <c:v>2.2534305480999999</c:v>
                </c:pt>
                <c:pt idx="4">
                  <c:v>2.2524735420000002</c:v>
                </c:pt>
                <c:pt idx="5">
                  <c:v>2.6585631636999998</c:v>
                </c:pt>
                <c:pt idx="6">
                  <c:v>1.7484502879999999</c:v>
                </c:pt>
                <c:pt idx="7">
                  <c:v>1.0743989362999999</c:v>
                </c:pt>
                <c:pt idx="8">
                  <c:v>1.5174927969000001</c:v>
                </c:pt>
                <c:pt idx="9">
                  <c:v>0.66448128989999999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87F-4998-9ED4-20CD6E684172}"/>
            </c:ext>
          </c:extLst>
        </c:ser>
        <c:ser>
          <c:idx val="6"/>
          <c:order val="6"/>
          <c:tx>
            <c:strRef>
              <c:f>'Incidence Graphique 4'!$J$6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'Incidence Graphique 4'!$B$7:$B$16</c:f>
              <c:strCache>
                <c:ptCount val="10"/>
                <c:pt idx="0">
                  <c:v>Insuffisance cardiaque grave</c:v>
                </c:pt>
                <c:pt idx="1">
                  <c:v>Cancer</c:v>
                </c:pt>
                <c:pt idx="2">
                  <c:v>Diabète de types 1 et 2</c:v>
                </c:pt>
                <c:pt idx="3">
                  <c:v>Maladie coronaire</c:v>
                </c:pt>
                <c:pt idx="4">
                  <c:v>Alzheimer et autres démences</c:v>
                </c:pt>
                <c:pt idx="5">
                  <c:v>Affections psychiatriques</c:v>
                </c:pt>
                <c:pt idx="6">
                  <c:v>AVC invalidant</c:v>
                </c:pt>
                <c:pt idx="7">
                  <c:v>Artériopathie chronique</c:v>
                </c:pt>
                <c:pt idx="8">
                  <c:v>Pathologies hors liste</c:v>
                </c:pt>
                <c:pt idx="9">
                  <c:v>Insuffisance respiratoire</c:v>
                </c:pt>
              </c:strCache>
            </c:strRef>
          </c:cat>
          <c:val>
            <c:numRef>
              <c:f>'Incidence Graphique 4'!$J$7:$J$16</c:f>
              <c:numCache>
                <c:formatCode>0</c:formatCode>
                <c:ptCount val="10"/>
                <c:pt idx="0">
                  <c:v>4.2869763000000001</c:v>
                </c:pt>
                <c:pt idx="1">
                  <c:v>6.9091918200000002</c:v>
                </c:pt>
                <c:pt idx="2">
                  <c:v>4.2930931899999996</c:v>
                </c:pt>
                <c:pt idx="3">
                  <c:v>2.15218058</c:v>
                </c:pt>
                <c:pt idx="4">
                  <c:v>2.1882380499999998</c:v>
                </c:pt>
                <c:pt idx="5">
                  <c:v>2.5729584399999998</c:v>
                </c:pt>
                <c:pt idx="6">
                  <c:v>1.62097669</c:v>
                </c:pt>
                <c:pt idx="7">
                  <c:v>1.02796</c:v>
                </c:pt>
                <c:pt idx="8">
                  <c:v>1.5353401900000001</c:v>
                </c:pt>
                <c:pt idx="9">
                  <c:v>0.61265513999999999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87F-4998-9ED4-20CD6E684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4026216"/>
        <c:axId val="534025824"/>
      </c:barChart>
      <c:catAx>
        <c:axId val="534026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4025824"/>
        <c:crosses val="autoZero"/>
        <c:auto val="1"/>
        <c:lblAlgn val="ctr"/>
        <c:lblOffset val="100"/>
        <c:noMultiLvlLbl val="0"/>
      </c:catAx>
      <c:valAx>
        <c:axId val="534025824"/>
        <c:scaling>
          <c:orientation val="minMax"/>
          <c:max val="1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>
                    <a:solidFill>
                      <a:schemeClr val="tx2">
                        <a:lumMod val="75000"/>
                      </a:schemeClr>
                    </a:solidFill>
                  </a:rPr>
                  <a:t>Taux</a:t>
                </a:r>
                <a:r>
                  <a:rPr lang="fr-FR" baseline="0">
                    <a:solidFill>
                      <a:schemeClr val="tx2">
                        <a:lumMod val="75000"/>
                      </a:schemeClr>
                    </a:solidFill>
                  </a:rPr>
                  <a:t> d'incidence </a:t>
                </a:r>
                <a:r>
                  <a:rPr lang="fr-FR" sz="1000" b="0" i="0" u="none" strike="noStrike" baseline="0">
                    <a:solidFill>
                      <a:schemeClr val="tx2">
                        <a:lumMod val="75000"/>
                      </a:schemeClr>
                    </a:solidFill>
                  </a:rPr>
                  <a:t>‰</a:t>
                </a:r>
                <a:endParaRPr lang="fr-FR" baseline="0">
                  <a:solidFill>
                    <a:schemeClr val="tx2">
                      <a:lumMod val="75000"/>
                    </a:schemeClr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4026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08706381408849"/>
          <c:y val="0.83228938064316216"/>
          <c:w val="0.31076985952717384"/>
          <c:h val="5.83914121461460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11743894915532E-2"/>
          <c:y val="2.7896725561836085E-2"/>
          <c:w val="0.90769589852770549"/>
          <c:h val="0.86528655706928925"/>
        </c:manualLayout>
      </c:layout>
      <c:barChart>
        <c:barDir val="bar"/>
        <c:grouping val="clustered"/>
        <c:varyColors val="0"/>
        <c:ser>
          <c:idx val="0"/>
          <c:order val="0"/>
          <c:tx>
            <c:v>âge</c:v>
          </c:tx>
          <c:invertIfNegative val="0"/>
          <c:cat>
            <c:strRef>
              <c:f>'Prevalence Graphique 2'!$B$29:$B$128</c:f>
              <c:str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 et +</c:v>
                </c:pt>
              </c:strCache>
            </c:strRef>
          </c:cat>
          <c:val>
            <c:numLit>
              <c:formatCode>General</c:formatCode>
              <c:ptCount val="1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</c:v>
              </c:pt>
              <c:pt idx="101">
                <c:v>101</c:v>
              </c:pt>
            </c:numLit>
          </c:val>
          <c:extLst>
            <c:ext xmlns:c16="http://schemas.microsoft.com/office/drawing/2014/chart" uri="{C3380CC4-5D6E-409C-BE32-E72D297353CC}">
              <c16:uniqueId val="{00000000-9BE2-4A89-B141-37656740E62E}"/>
            </c:ext>
          </c:extLst>
        </c:ser>
        <c:ser>
          <c:idx val="1"/>
          <c:order val="1"/>
          <c:tx>
            <c:strRef>
              <c:f>'Prevalence Graphique 2'!$C$28</c:f>
              <c:strCache>
                <c:ptCount val="1"/>
                <c:pt idx="0">
                  <c:v>Femmes RNIAM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'Prevalence Graphique 2'!$B$29:$B$128</c:f>
              <c:str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 et +</c:v>
                </c:pt>
              </c:strCache>
            </c:strRef>
          </c:cat>
          <c:val>
            <c:numRef>
              <c:f>'Prevalence Graphique 2'!$C$29:$C$128</c:f>
              <c:numCache>
                <c:formatCode>General</c:formatCode>
                <c:ptCount val="100"/>
                <c:pt idx="0">
                  <c:v>7178</c:v>
                </c:pt>
                <c:pt idx="1">
                  <c:v>8679</c:v>
                </c:pt>
                <c:pt idx="2">
                  <c:v>9203</c:v>
                </c:pt>
                <c:pt idx="3">
                  <c:v>9940</c:v>
                </c:pt>
                <c:pt idx="4">
                  <c:v>10221</c:v>
                </c:pt>
                <c:pt idx="5">
                  <c:v>10795</c:v>
                </c:pt>
                <c:pt idx="6">
                  <c:v>11188</c:v>
                </c:pt>
                <c:pt idx="7">
                  <c:v>11967</c:v>
                </c:pt>
                <c:pt idx="8">
                  <c:v>12555</c:v>
                </c:pt>
                <c:pt idx="9">
                  <c:v>12901</c:v>
                </c:pt>
                <c:pt idx="10">
                  <c:v>13107</c:v>
                </c:pt>
                <c:pt idx="11">
                  <c:v>13466</c:v>
                </c:pt>
                <c:pt idx="12">
                  <c:v>13866</c:v>
                </c:pt>
                <c:pt idx="13">
                  <c:v>13871</c:v>
                </c:pt>
                <c:pt idx="14">
                  <c:v>14056</c:v>
                </c:pt>
                <c:pt idx="15">
                  <c:v>14151</c:v>
                </c:pt>
                <c:pt idx="16">
                  <c:v>14570</c:v>
                </c:pt>
                <c:pt idx="17">
                  <c:v>14515</c:v>
                </c:pt>
                <c:pt idx="18">
                  <c:v>14261</c:v>
                </c:pt>
                <c:pt idx="19">
                  <c:v>13831</c:v>
                </c:pt>
                <c:pt idx="20">
                  <c:v>13481</c:v>
                </c:pt>
                <c:pt idx="21">
                  <c:v>13158</c:v>
                </c:pt>
                <c:pt idx="22">
                  <c:v>13047</c:v>
                </c:pt>
                <c:pt idx="23">
                  <c:v>9763</c:v>
                </c:pt>
                <c:pt idx="24">
                  <c:v>9688</c:v>
                </c:pt>
                <c:pt idx="25">
                  <c:v>9793</c:v>
                </c:pt>
                <c:pt idx="26">
                  <c:v>10129</c:v>
                </c:pt>
                <c:pt idx="27">
                  <c:v>10379</c:v>
                </c:pt>
                <c:pt idx="28">
                  <c:v>10532</c:v>
                </c:pt>
                <c:pt idx="29">
                  <c:v>10971</c:v>
                </c:pt>
                <c:pt idx="30">
                  <c:v>11722</c:v>
                </c:pt>
                <c:pt idx="31">
                  <c:v>11956</c:v>
                </c:pt>
                <c:pt idx="32">
                  <c:v>12404</c:v>
                </c:pt>
                <c:pt idx="33">
                  <c:v>12804</c:v>
                </c:pt>
                <c:pt idx="34">
                  <c:v>12940</c:v>
                </c:pt>
                <c:pt idx="35">
                  <c:v>13116</c:v>
                </c:pt>
                <c:pt idx="36">
                  <c:v>13255</c:v>
                </c:pt>
                <c:pt idx="37">
                  <c:v>12974</c:v>
                </c:pt>
                <c:pt idx="38">
                  <c:v>13283</c:v>
                </c:pt>
                <c:pt idx="39">
                  <c:v>12738</c:v>
                </c:pt>
                <c:pt idx="40">
                  <c:v>13587</c:v>
                </c:pt>
                <c:pt idx="41">
                  <c:v>13809</c:v>
                </c:pt>
                <c:pt idx="42">
                  <c:v>14186</c:v>
                </c:pt>
                <c:pt idx="43">
                  <c:v>12919</c:v>
                </c:pt>
                <c:pt idx="44">
                  <c:v>12797</c:v>
                </c:pt>
                <c:pt idx="45">
                  <c:v>12681</c:v>
                </c:pt>
                <c:pt idx="46">
                  <c:v>12186</c:v>
                </c:pt>
                <c:pt idx="47">
                  <c:v>12815</c:v>
                </c:pt>
                <c:pt idx="48">
                  <c:v>13461</c:v>
                </c:pt>
                <c:pt idx="49">
                  <c:v>14313</c:v>
                </c:pt>
                <c:pt idx="50">
                  <c:v>14364</c:v>
                </c:pt>
                <c:pt idx="51">
                  <c:v>14552</c:v>
                </c:pt>
                <c:pt idx="52">
                  <c:v>14429</c:v>
                </c:pt>
                <c:pt idx="53">
                  <c:v>14478</c:v>
                </c:pt>
                <c:pt idx="54">
                  <c:v>14592</c:v>
                </c:pt>
                <c:pt idx="55">
                  <c:v>15104</c:v>
                </c:pt>
                <c:pt idx="56">
                  <c:v>15589</c:v>
                </c:pt>
                <c:pt idx="57">
                  <c:v>15921</c:v>
                </c:pt>
                <c:pt idx="58">
                  <c:v>16355</c:v>
                </c:pt>
                <c:pt idx="59">
                  <c:v>16103</c:v>
                </c:pt>
                <c:pt idx="60">
                  <c:v>15968</c:v>
                </c:pt>
                <c:pt idx="61">
                  <c:v>16562</c:v>
                </c:pt>
                <c:pt idx="62">
                  <c:v>17650</c:v>
                </c:pt>
                <c:pt idx="63">
                  <c:v>17955</c:v>
                </c:pt>
                <c:pt idx="64">
                  <c:v>17940</c:v>
                </c:pt>
                <c:pt idx="65">
                  <c:v>17984</c:v>
                </c:pt>
                <c:pt idx="66">
                  <c:v>17614</c:v>
                </c:pt>
                <c:pt idx="67">
                  <c:v>17267</c:v>
                </c:pt>
                <c:pt idx="68">
                  <c:v>16891</c:v>
                </c:pt>
                <c:pt idx="69">
                  <c:v>16856</c:v>
                </c:pt>
                <c:pt idx="70">
                  <c:v>16741</c:v>
                </c:pt>
                <c:pt idx="71">
                  <c:v>16540</c:v>
                </c:pt>
                <c:pt idx="72">
                  <c:v>17823</c:v>
                </c:pt>
                <c:pt idx="73">
                  <c:v>17832</c:v>
                </c:pt>
                <c:pt idx="74">
                  <c:v>18410</c:v>
                </c:pt>
                <c:pt idx="75">
                  <c:v>18815</c:v>
                </c:pt>
                <c:pt idx="76">
                  <c:v>18206</c:v>
                </c:pt>
                <c:pt idx="77">
                  <c:v>13578</c:v>
                </c:pt>
                <c:pt idx="78">
                  <c:v>13543</c:v>
                </c:pt>
                <c:pt idx="79">
                  <c:v>14035</c:v>
                </c:pt>
                <c:pt idx="80">
                  <c:v>13500</c:v>
                </c:pt>
                <c:pt idx="81">
                  <c:v>12895</c:v>
                </c:pt>
                <c:pt idx="82">
                  <c:v>14436</c:v>
                </c:pt>
                <c:pt idx="83">
                  <c:v>17286</c:v>
                </c:pt>
                <c:pt idx="84">
                  <c:v>17535</c:v>
                </c:pt>
                <c:pt idx="85">
                  <c:v>17980</c:v>
                </c:pt>
                <c:pt idx="86">
                  <c:v>17897</c:v>
                </c:pt>
                <c:pt idx="87">
                  <c:v>17866</c:v>
                </c:pt>
                <c:pt idx="88">
                  <c:v>17506</c:v>
                </c:pt>
                <c:pt idx="89">
                  <c:v>15886</c:v>
                </c:pt>
                <c:pt idx="90">
                  <c:v>15230</c:v>
                </c:pt>
                <c:pt idx="91">
                  <c:v>13789</c:v>
                </c:pt>
                <c:pt idx="92">
                  <c:v>12451</c:v>
                </c:pt>
                <c:pt idx="93">
                  <c:v>10153</c:v>
                </c:pt>
                <c:pt idx="94">
                  <c:v>8856</c:v>
                </c:pt>
                <c:pt idx="95">
                  <c:v>6792</c:v>
                </c:pt>
                <c:pt idx="96">
                  <c:v>5342</c:v>
                </c:pt>
                <c:pt idx="97">
                  <c:v>4038</c:v>
                </c:pt>
                <c:pt idx="98">
                  <c:v>2902</c:v>
                </c:pt>
                <c:pt idx="99">
                  <c:v>5655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E2-4A89-B141-37656740E62E}"/>
            </c:ext>
          </c:extLst>
        </c:ser>
        <c:ser>
          <c:idx val="2"/>
          <c:order val="2"/>
          <c:tx>
            <c:strRef>
              <c:f>'Prevalence Graphique 2'!$E$28</c:f>
              <c:strCache>
                <c:ptCount val="1"/>
                <c:pt idx="0">
                  <c:v>Femmes en ALD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'Prevalence Graphique 2'!$B$29:$B$128</c:f>
              <c:str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 et +</c:v>
                </c:pt>
              </c:strCache>
            </c:strRef>
          </c:cat>
          <c:val>
            <c:numRef>
              <c:f>'Prevalence Graphique 2'!$E$29:$E$128</c:f>
              <c:numCache>
                <c:formatCode>General</c:formatCode>
                <c:ptCount val="100"/>
                <c:pt idx="0">
                  <c:v>68</c:v>
                </c:pt>
                <c:pt idx="1">
                  <c:v>114</c:v>
                </c:pt>
                <c:pt idx="2">
                  <c:v>108</c:v>
                </c:pt>
                <c:pt idx="3">
                  <c:v>150</c:v>
                </c:pt>
                <c:pt idx="4">
                  <c:v>148</c:v>
                </c:pt>
                <c:pt idx="5">
                  <c:v>177</c:v>
                </c:pt>
                <c:pt idx="6">
                  <c:v>186</c:v>
                </c:pt>
                <c:pt idx="7">
                  <c:v>248</c:v>
                </c:pt>
                <c:pt idx="8">
                  <c:v>263</c:v>
                </c:pt>
                <c:pt idx="9">
                  <c:v>282</c:v>
                </c:pt>
                <c:pt idx="10">
                  <c:v>278</c:v>
                </c:pt>
                <c:pt idx="11">
                  <c:v>320</c:v>
                </c:pt>
                <c:pt idx="12">
                  <c:v>354</c:v>
                </c:pt>
                <c:pt idx="13">
                  <c:v>414</c:v>
                </c:pt>
                <c:pt idx="14">
                  <c:v>411</c:v>
                </c:pt>
                <c:pt idx="15">
                  <c:v>463</c:v>
                </c:pt>
                <c:pt idx="16">
                  <c:v>498</c:v>
                </c:pt>
                <c:pt idx="17">
                  <c:v>529</c:v>
                </c:pt>
                <c:pt idx="18">
                  <c:v>465</c:v>
                </c:pt>
                <c:pt idx="19">
                  <c:v>455</c:v>
                </c:pt>
                <c:pt idx="20">
                  <c:v>419</c:v>
                </c:pt>
                <c:pt idx="21">
                  <c:v>413</c:v>
                </c:pt>
                <c:pt idx="22">
                  <c:v>434</c:v>
                </c:pt>
                <c:pt idx="23">
                  <c:v>350</c:v>
                </c:pt>
                <c:pt idx="24">
                  <c:v>346</c:v>
                </c:pt>
                <c:pt idx="25">
                  <c:v>334</c:v>
                </c:pt>
                <c:pt idx="26">
                  <c:v>370</c:v>
                </c:pt>
                <c:pt idx="27">
                  <c:v>379</c:v>
                </c:pt>
                <c:pt idx="28">
                  <c:v>385</c:v>
                </c:pt>
                <c:pt idx="29">
                  <c:v>384</c:v>
                </c:pt>
                <c:pt idx="30">
                  <c:v>477</c:v>
                </c:pt>
                <c:pt idx="31">
                  <c:v>486</c:v>
                </c:pt>
                <c:pt idx="32">
                  <c:v>517</c:v>
                </c:pt>
                <c:pt idx="33">
                  <c:v>590</c:v>
                </c:pt>
                <c:pt idx="34">
                  <c:v>613</c:v>
                </c:pt>
                <c:pt idx="35">
                  <c:v>702</c:v>
                </c:pt>
                <c:pt idx="36">
                  <c:v>725</c:v>
                </c:pt>
                <c:pt idx="37">
                  <c:v>782</c:v>
                </c:pt>
                <c:pt idx="38">
                  <c:v>807</c:v>
                </c:pt>
                <c:pt idx="39">
                  <c:v>849</c:v>
                </c:pt>
                <c:pt idx="40">
                  <c:v>893</c:v>
                </c:pt>
                <c:pt idx="41">
                  <c:v>976</c:v>
                </c:pt>
                <c:pt idx="42">
                  <c:v>1129</c:v>
                </c:pt>
                <c:pt idx="43">
                  <c:v>1093</c:v>
                </c:pt>
                <c:pt idx="44">
                  <c:v>1170</c:v>
                </c:pt>
                <c:pt idx="45">
                  <c:v>1149</c:v>
                </c:pt>
                <c:pt idx="46">
                  <c:v>1173</c:v>
                </c:pt>
                <c:pt idx="47">
                  <c:v>1336</c:v>
                </c:pt>
                <c:pt idx="48">
                  <c:v>1505</c:v>
                </c:pt>
                <c:pt idx="49">
                  <c:v>1681</c:v>
                </c:pt>
                <c:pt idx="50">
                  <c:v>1824</c:v>
                </c:pt>
                <c:pt idx="51">
                  <c:v>1895</c:v>
                </c:pt>
                <c:pt idx="52">
                  <c:v>2100</c:v>
                </c:pt>
                <c:pt idx="53">
                  <c:v>2197</c:v>
                </c:pt>
                <c:pt idx="54">
                  <c:v>2286</c:v>
                </c:pt>
                <c:pt idx="55">
                  <c:v>2430</c:v>
                </c:pt>
                <c:pt idx="56">
                  <c:v>2751</c:v>
                </c:pt>
                <c:pt idx="57">
                  <c:v>2828</c:v>
                </c:pt>
                <c:pt idx="58">
                  <c:v>3107</c:v>
                </c:pt>
                <c:pt idx="59">
                  <c:v>3219</c:v>
                </c:pt>
                <c:pt idx="60">
                  <c:v>3190</c:v>
                </c:pt>
                <c:pt idx="61">
                  <c:v>3434</c:v>
                </c:pt>
                <c:pt idx="62">
                  <c:v>3974</c:v>
                </c:pt>
                <c:pt idx="63">
                  <c:v>4287</c:v>
                </c:pt>
                <c:pt idx="64">
                  <c:v>4453</c:v>
                </c:pt>
                <c:pt idx="65">
                  <c:v>4629</c:v>
                </c:pt>
                <c:pt idx="66">
                  <c:v>4852</c:v>
                </c:pt>
                <c:pt idx="67">
                  <c:v>4812</c:v>
                </c:pt>
                <c:pt idx="68">
                  <c:v>4770</c:v>
                </c:pt>
                <c:pt idx="69">
                  <c:v>4998</c:v>
                </c:pt>
                <c:pt idx="70">
                  <c:v>5174</c:v>
                </c:pt>
                <c:pt idx="71">
                  <c:v>5220</c:v>
                </c:pt>
                <c:pt idx="72">
                  <c:v>6006</c:v>
                </c:pt>
                <c:pt idx="73">
                  <c:v>6301</c:v>
                </c:pt>
                <c:pt idx="74">
                  <c:v>6786</c:v>
                </c:pt>
                <c:pt idx="75">
                  <c:v>7197</c:v>
                </c:pt>
                <c:pt idx="76">
                  <c:v>7473</c:v>
                </c:pt>
                <c:pt idx="77">
                  <c:v>5853</c:v>
                </c:pt>
                <c:pt idx="78">
                  <c:v>6087</c:v>
                </c:pt>
                <c:pt idx="79">
                  <c:v>6548</c:v>
                </c:pt>
                <c:pt idx="80">
                  <c:v>6666</c:v>
                </c:pt>
                <c:pt idx="81">
                  <c:v>6651</c:v>
                </c:pt>
                <c:pt idx="82">
                  <c:v>7829</c:v>
                </c:pt>
                <c:pt idx="83">
                  <c:v>9777</c:v>
                </c:pt>
                <c:pt idx="84">
                  <c:v>10257</c:v>
                </c:pt>
                <c:pt idx="85">
                  <c:v>10840</c:v>
                </c:pt>
                <c:pt idx="86">
                  <c:v>11265</c:v>
                </c:pt>
                <c:pt idx="87">
                  <c:v>11443</c:v>
                </c:pt>
                <c:pt idx="88">
                  <c:v>11578</c:v>
                </c:pt>
                <c:pt idx="89">
                  <c:v>10763</c:v>
                </c:pt>
                <c:pt idx="90">
                  <c:v>10229</c:v>
                </c:pt>
                <c:pt idx="91">
                  <c:v>9552</c:v>
                </c:pt>
                <c:pt idx="92">
                  <c:v>8692</c:v>
                </c:pt>
                <c:pt idx="93">
                  <c:v>7135</c:v>
                </c:pt>
                <c:pt idx="94">
                  <c:v>6262</c:v>
                </c:pt>
                <c:pt idx="95">
                  <c:v>4795</c:v>
                </c:pt>
                <c:pt idx="96">
                  <c:v>3798</c:v>
                </c:pt>
                <c:pt idx="97">
                  <c:v>2822</c:v>
                </c:pt>
                <c:pt idx="98">
                  <c:v>2016</c:v>
                </c:pt>
                <c:pt idx="99">
                  <c:v>1482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E2-4A89-B141-37656740E62E}"/>
            </c:ext>
          </c:extLst>
        </c:ser>
        <c:ser>
          <c:idx val="3"/>
          <c:order val="3"/>
          <c:tx>
            <c:strRef>
              <c:f>'Prevalence Graphique 2'!$G$28</c:f>
              <c:strCache>
                <c:ptCount val="1"/>
                <c:pt idx="0">
                  <c:v>Hommes neg RNIAM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'Prevalence Graphique 2'!$B$29:$B$128</c:f>
              <c:str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 et +</c:v>
                </c:pt>
              </c:strCache>
            </c:strRef>
          </c:cat>
          <c:val>
            <c:numRef>
              <c:f>'Prevalence Graphique 2'!$G$29:$G$128</c:f>
              <c:numCache>
                <c:formatCode>#,##0</c:formatCode>
                <c:ptCount val="100"/>
                <c:pt idx="0">
                  <c:v>-7407</c:v>
                </c:pt>
                <c:pt idx="1">
                  <c:v>-9327</c:v>
                </c:pt>
                <c:pt idx="2">
                  <c:v>-9827</c:v>
                </c:pt>
                <c:pt idx="3">
                  <c:v>-10268</c:v>
                </c:pt>
                <c:pt idx="4">
                  <c:v>-11034</c:v>
                </c:pt>
                <c:pt idx="5">
                  <c:v>-11292</c:v>
                </c:pt>
                <c:pt idx="6">
                  <c:v>-12028</c:v>
                </c:pt>
                <c:pt idx="7">
                  <c:v>-12515</c:v>
                </c:pt>
                <c:pt idx="8">
                  <c:v>-13077</c:v>
                </c:pt>
                <c:pt idx="9">
                  <c:v>-13592</c:v>
                </c:pt>
                <c:pt idx="10">
                  <c:v>-13738</c:v>
                </c:pt>
                <c:pt idx="11">
                  <c:v>-14123</c:v>
                </c:pt>
                <c:pt idx="12">
                  <c:v>-14552</c:v>
                </c:pt>
                <c:pt idx="13">
                  <c:v>-14763</c:v>
                </c:pt>
                <c:pt idx="14">
                  <c:v>-14771</c:v>
                </c:pt>
                <c:pt idx="15">
                  <c:v>-16188</c:v>
                </c:pt>
                <c:pt idx="16">
                  <c:v>-18148</c:v>
                </c:pt>
                <c:pt idx="17">
                  <c:v>-18323</c:v>
                </c:pt>
                <c:pt idx="18">
                  <c:v>-19553</c:v>
                </c:pt>
                <c:pt idx="19">
                  <c:v>-19584</c:v>
                </c:pt>
                <c:pt idx="20">
                  <c:v>-19596</c:v>
                </c:pt>
                <c:pt idx="21">
                  <c:v>-19779</c:v>
                </c:pt>
                <c:pt idx="22">
                  <c:v>-20210</c:v>
                </c:pt>
                <c:pt idx="23">
                  <c:v>-17517</c:v>
                </c:pt>
                <c:pt idx="24">
                  <c:v>-17421</c:v>
                </c:pt>
                <c:pt idx="25">
                  <c:v>-18007</c:v>
                </c:pt>
                <c:pt idx="26">
                  <c:v>-18637</c:v>
                </c:pt>
                <c:pt idx="27">
                  <c:v>-18859</c:v>
                </c:pt>
                <c:pt idx="28">
                  <c:v>-18919</c:v>
                </c:pt>
                <c:pt idx="29">
                  <c:v>-19004</c:v>
                </c:pt>
                <c:pt idx="30">
                  <c:v>-20077</c:v>
                </c:pt>
                <c:pt idx="31">
                  <c:v>-20363</c:v>
                </c:pt>
                <c:pt idx="32">
                  <c:v>-20833</c:v>
                </c:pt>
                <c:pt idx="33">
                  <c:v>-21138</c:v>
                </c:pt>
                <c:pt idx="34">
                  <c:v>-21560</c:v>
                </c:pt>
                <c:pt idx="35">
                  <c:v>-21634</c:v>
                </c:pt>
                <c:pt idx="36">
                  <c:v>-21525</c:v>
                </c:pt>
                <c:pt idx="37">
                  <c:v>-21269</c:v>
                </c:pt>
                <c:pt idx="38">
                  <c:v>-21343</c:v>
                </c:pt>
                <c:pt idx="39">
                  <c:v>-20861</c:v>
                </c:pt>
                <c:pt idx="40">
                  <c:v>-21861</c:v>
                </c:pt>
                <c:pt idx="41">
                  <c:v>-21915</c:v>
                </c:pt>
                <c:pt idx="42">
                  <c:v>-21792</c:v>
                </c:pt>
                <c:pt idx="43">
                  <c:v>-20669</c:v>
                </c:pt>
                <c:pt idx="44">
                  <c:v>-19888</c:v>
                </c:pt>
                <c:pt idx="45">
                  <c:v>-19998</c:v>
                </c:pt>
                <c:pt idx="46">
                  <c:v>-19497</c:v>
                </c:pt>
                <c:pt idx="47">
                  <c:v>-20099</c:v>
                </c:pt>
                <c:pt idx="48">
                  <c:v>-21579</c:v>
                </c:pt>
                <c:pt idx="49">
                  <c:v>-23056</c:v>
                </c:pt>
                <c:pt idx="50">
                  <c:v>-23638</c:v>
                </c:pt>
                <c:pt idx="51">
                  <c:v>-23829</c:v>
                </c:pt>
                <c:pt idx="52">
                  <c:v>-23829</c:v>
                </c:pt>
                <c:pt idx="53">
                  <c:v>-24008</c:v>
                </c:pt>
                <c:pt idx="54">
                  <c:v>-24104</c:v>
                </c:pt>
                <c:pt idx="55">
                  <c:v>-24637</c:v>
                </c:pt>
                <c:pt idx="56">
                  <c:v>-25621</c:v>
                </c:pt>
                <c:pt idx="57">
                  <c:v>-25617</c:v>
                </c:pt>
                <c:pt idx="58">
                  <c:v>-26604</c:v>
                </c:pt>
                <c:pt idx="59">
                  <c:v>-26075</c:v>
                </c:pt>
                <c:pt idx="60">
                  <c:v>-25939</c:v>
                </c:pt>
                <c:pt idx="61">
                  <c:v>-26352</c:v>
                </c:pt>
                <c:pt idx="62">
                  <c:v>-27029</c:v>
                </c:pt>
                <c:pt idx="63">
                  <c:v>-26842</c:v>
                </c:pt>
                <c:pt idx="64">
                  <c:v>-26268</c:v>
                </c:pt>
                <c:pt idx="65">
                  <c:v>-26214</c:v>
                </c:pt>
                <c:pt idx="66">
                  <c:v>-24642</c:v>
                </c:pt>
                <c:pt idx="67">
                  <c:v>-23486</c:v>
                </c:pt>
                <c:pt idx="68">
                  <c:v>-23037</c:v>
                </c:pt>
                <c:pt idx="69">
                  <c:v>-22642</c:v>
                </c:pt>
                <c:pt idx="70">
                  <c:v>-22704</c:v>
                </c:pt>
                <c:pt idx="71">
                  <c:v>-22478</c:v>
                </c:pt>
                <c:pt idx="72">
                  <c:v>-23558</c:v>
                </c:pt>
                <c:pt idx="73">
                  <c:v>-22414</c:v>
                </c:pt>
                <c:pt idx="74">
                  <c:v>-22954</c:v>
                </c:pt>
                <c:pt idx="75">
                  <c:v>-21884</c:v>
                </c:pt>
                <c:pt idx="76">
                  <c:v>-20011</c:v>
                </c:pt>
                <c:pt idx="77">
                  <c:v>-14078</c:v>
                </c:pt>
                <c:pt idx="78">
                  <c:v>-13386</c:v>
                </c:pt>
                <c:pt idx="79">
                  <c:v>-13094</c:v>
                </c:pt>
                <c:pt idx="80">
                  <c:v>-12098</c:v>
                </c:pt>
                <c:pt idx="81">
                  <c:v>-10620</c:v>
                </c:pt>
                <c:pt idx="82">
                  <c:v>-11713</c:v>
                </c:pt>
                <c:pt idx="83">
                  <c:v>-12768</c:v>
                </c:pt>
                <c:pt idx="84">
                  <c:v>-12660</c:v>
                </c:pt>
                <c:pt idx="85">
                  <c:v>-12395</c:v>
                </c:pt>
                <c:pt idx="86">
                  <c:v>-12169</c:v>
                </c:pt>
                <c:pt idx="87">
                  <c:v>-11144</c:v>
                </c:pt>
                <c:pt idx="88">
                  <c:v>-10626</c:v>
                </c:pt>
                <c:pt idx="89">
                  <c:v>-9013</c:v>
                </c:pt>
                <c:pt idx="90">
                  <c:v>-8284</c:v>
                </c:pt>
                <c:pt idx="91">
                  <c:v>-6877</c:v>
                </c:pt>
                <c:pt idx="92">
                  <c:v>-5792</c:v>
                </c:pt>
                <c:pt idx="93">
                  <c:v>-4384</c:v>
                </c:pt>
                <c:pt idx="94">
                  <c:v>-3512</c:v>
                </c:pt>
                <c:pt idx="95">
                  <c:v>-2595</c:v>
                </c:pt>
                <c:pt idx="96">
                  <c:v>-1793</c:v>
                </c:pt>
                <c:pt idx="97">
                  <c:v>-1273</c:v>
                </c:pt>
                <c:pt idx="98">
                  <c:v>-827</c:v>
                </c:pt>
                <c:pt idx="99">
                  <c:v>-1574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E2-4A89-B141-37656740E62E}"/>
            </c:ext>
          </c:extLst>
        </c:ser>
        <c:ser>
          <c:idx val="4"/>
          <c:order val="4"/>
          <c:tx>
            <c:strRef>
              <c:f>'Prevalence Graphique 2'!$H$28</c:f>
              <c:strCache>
                <c:ptCount val="1"/>
                <c:pt idx="0">
                  <c:v>Hommes neg ALD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'Prevalence Graphique 2'!$B$29:$B$128</c:f>
              <c:str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 et +</c:v>
                </c:pt>
              </c:strCache>
            </c:strRef>
          </c:cat>
          <c:val>
            <c:numRef>
              <c:f>'Prevalence Graphique 2'!$H$29:$H$128</c:f>
              <c:numCache>
                <c:formatCode>#,##0</c:formatCode>
                <c:ptCount val="100"/>
                <c:pt idx="0">
                  <c:v>-93</c:v>
                </c:pt>
                <c:pt idx="1">
                  <c:v>-151</c:v>
                </c:pt>
                <c:pt idx="2">
                  <c:v>-128</c:v>
                </c:pt>
                <c:pt idx="3">
                  <c:v>-186</c:v>
                </c:pt>
                <c:pt idx="4">
                  <c:v>-269</c:v>
                </c:pt>
                <c:pt idx="5">
                  <c:v>-271</c:v>
                </c:pt>
                <c:pt idx="6">
                  <c:v>-308</c:v>
                </c:pt>
                <c:pt idx="7">
                  <c:v>-369</c:v>
                </c:pt>
                <c:pt idx="8">
                  <c:v>-429</c:v>
                </c:pt>
                <c:pt idx="9">
                  <c:v>-461</c:v>
                </c:pt>
                <c:pt idx="10">
                  <c:v>-471</c:v>
                </c:pt>
                <c:pt idx="11">
                  <c:v>-567</c:v>
                </c:pt>
                <c:pt idx="12">
                  <c:v>-509</c:v>
                </c:pt>
                <c:pt idx="13">
                  <c:v>-551</c:v>
                </c:pt>
                <c:pt idx="14">
                  <c:v>-567</c:v>
                </c:pt>
                <c:pt idx="15">
                  <c:v>-555</c:v>
                </c:pt>
                <c:pt idx="16">
                  <c:v>-634</c:v>
                </c:pt>
                <c:pt idx="17">
                  <c:v>-622</c:v>
                </c:pt>
                <c:pt idx="18">
                  <c:v>-636</c:v>
                </c:pt>
                <c:pt idx="19">
                  <c:v>-645</c:v>
                </c:pt>
                <c:pt idx="20">
                  <c:v>-572</c:v>
                </c:pt>
                <c:pt idx="21">
                  <c:v>-604</c:v>
                </c:pt>
                <c:pt idx="22">
                  <c:v>-641</c:v>
                </c:pt>
                <c:pt idx="23">
                  <c:v>-567</c:v>
                </c:pt>
                <c:pt idx="24">
                  <c:v>-569</c:v>
                </c:pt>
                <c:pt idx="25">
                  <c:v>-557</c:v>
                </c:pt>
                <c:pt idx="26">
                  <c:v>-621</c:v>
                </c:pt>
                <c:pt idx="27">
                  <c:v>-693</c:v>
                </c:pt>
                <c:pt idx="28">
                  <c:v>-666</c:v>
                </c:pt>
                <c:pt idx="29">
                  <c:v>-667</c:v>
                </c:pt>
                <c:pt idx="30">
                  <c:v>-736</c:v>
                </c:pt>
                <c:pt idx="31">
                  <c:v>-771</c:v>
                </c:pt>
                <c:pt idx="32">
                  <c:v>-901</c:v>
                </c:pt>
                <c:pt idx="33">
                  <c:v>-865</c:v>
                </c:pt>
                <c:pt idx="34">
                  <c:v>-932</c:v>
                </c:pt>
                <c:pt idx="35">
                  <c:v>-963</c:v>
                </c:pt>
                <c:pt idx="36">
                  <c:v>-1046</c:v>
                </c:pt>
                <c:pt idx="37">
                  <c:v>-1036</c:v>
                </c:pt>
                <c:pt idx="38">
                  <c:v>-1148</c:v>
                </c:pt>
                <c:pt idx="39">
                  <c:v>-1190</c:v>
                </c:pt>
                <c:pt idx="40">
                  <c:v>-1299</c:v>
                </c:pt>
                <c:pt idx="41">
                  <c:v>-1357</c:v>
                </c:pt>
                <c:pt idx="42">
                  <c:v>-1415</c:v>
                </c:pt>
                <c:pt idx="43">
                  <c:v>-1477</c:v>
                </c:pt>
                <c:pt idx="44">
                  <c:v>-1432</c:v>
                </c:pt>
                <c:pt idx="45">
                  <c:v>-1521</c:v>
                </c:pt>
                <c:pt idx="46">
                  <c:v>-1631</c:v>
                </c:pt>
                <c:pt idx="47">
                  <c:v>-1785</c:v>
                </c:pt>
                <c:pt idx="48">
                  <c:v>-2154</c:v>
                </c:pt>
                <c:pt idx="49">
                  <c:v>-2408</c:v>
                </c:pt>
                <c:pt idx="50">
                  <c:v>-2680</c:v>
                </c:pt>
                <c:pt idx="51">
                  <c:v>-2941</c:v>
                </c:pt>
                <c:pt idx="52">
                  <c:v>-3144</c:v>
                </c:pt>
                <c:pt idx="53">
                  <c:v>-3378</c:v>
                </c:pt>
                <c:pt idx="54">
                  <c:v>-3704</c:v>
                </c:pt>
                <c:pt idx="55">
                  <c:v>-4158</c:v>
                </c:pt>
                <c:pt idx="56">
                  <c:v>-4631</c:v>
                </c:pt>
                <c:pt idx="57">
                  <c:v>-4729</c:v>
                </c:pt>
                <c:pt idx="58">
                  <c:v>-5585</c:v>
                </c:pt>
                <c:pt idx="59">
                  <c:v>-5637</c:v>
                </c:pt>
                <c:pt idx="60">
                  <c:v>-6148</c:v>
                </c:pt>
                <c:pt idx="61">
                  <c:v>-6693</c:v>
                </c:pt>
                <c:pt idx="62">
                  <c:v>-7404</c:v>
                </c:pt>
                <c:pt idx="63">
                  <c:v>-8005</c:v>
                </c:pt>
                <c:pt idx="64">
                  <c:v>-8300</c:v>
                </c:pt>
                <c:pt idx="65">
                  <c:v>-8966</c:v>
                </c:pt>
                <c:pt idx="66">
                  <c:v>-8704</c:v>
                </c:pt>
                <c:pt idx="67">
                  <c:v>-8692</c:v>
                </c:pt>
                <c:pt idx="68">
                  <c:v>-9111</c:v>
                </c:pt>
                <c:pt idx="69">
                  <c:v>-9362</c:v>
                </c:pt>
                <c:pt idx="70">
                  <c:v>-9975</c:v>
                </c:pt>
                <c:pt idx="71">
                  <c:v>-10022</c:v>
                </c:pt>
                <c:pt idx="72">
                  <c:v>-11172</c:v>
                </c:pt>
                <c:pt idx="73">
                  <c:v>-11091</c:v>
                </c:pt>
                <c:pt idx="74">
                  <c:v>-11667</c:v>
                </c:pt>
                <c:pt idx="75">
                  <c:v>-11464</c:v>
                </c:pt>
                <c:pt idx="76">
                  <c:v>-11006</c:v>
                </c:pt>
                <c:pt idx="77">
                  <c:v>-7949</c:v>
                </c:pt>
                <c:pt idx="78">
                  <c:v>-7685</c:v>
                </c:pt>
                <c:pt idx="79">
                  <c:v>-7838</c:v>
                </c:pt>
                <c:pt idx="80">
                  <c:v>-7456</c:v>
                </c:pt>
                <c:pt idx="81">
                  <c:v>-6764</c:v>
                </c:pt>
                <c:pt idx="82">
                  <c:v>-7572</c:v>
                </c:pt>
                <c:pt idx="83">
                  <c:v>-8673</c:v>
                </c:pt>
                <c:pt idx="84">
                  <c:v>-8730</c:v>
                </c:pt>
                <c:pt idx="85">
                  <c:v>-8737</c:v>
                </c:pt>
                <c:pt idx="86">
                  <c:v>-8751</c:v>
                </c:pt>
                <c:pt idx="87">
                  <c:v>-8143</c:v>
                </c:pt>
                <c:pt idx="88">
                  <c:v>-7890</c:v>
                </c:pt>
                <c:pt idx="89">
                  <c:v>-6881</c:v>
                </c:pt>
                <c:pt idx="90">
                  <c:v>-6251</c:v>
                </c:pt>
                <c:pt idx="91">
                  <c:v>-5244</c:v>
                </c:pt>
                <c:pt idx="92">
                  <c:v>-4410</c:v>
                </c:pt>
                <c:pt idx="93">
                  <c:v>-3376</c:v>
                </c:pt>
                <c:pt idx="94">
                  <c:v>-2667</c:v>
                </c:pt>
                <c:pt idx="95">
                  <c:v>-1982</c:v>
                </c:pt>
                <c:pt idx="96">
                  <c:v>-1338</c:v>
                </c:pt>
                <c:pt idx="97">
                  <c:v>-924</c:v>
                </c:pt>
                <c:pt idx="98">
                  <c:v>-590</c:v>
                </c:pt>
                <c:pt idx="99">
                  <c:v>-352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E2-4A89-B141-37656740E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31157616"/>
        <c:axId val="531155264"/>
      </c:barChart>
      <c:catAx>
        <c:axId val="53115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fr-FR" b="0"/>
                  <a:t>Age au 31 décem</a:t>
                </a:r>
                <a:r>
                  <a:rPr lang="fr-FR" b="0" baseline="0"/>
                  <a:t>bre</a:t>
                </a:r>
                <a:endParaRPr lang="fr-FR" b="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sz="900">
                <a:solidFill>
                  <a:sysClr val="windowText" lastClr="000000"/>
                </a:solidFill>
              </a:defRPr>
            </a:pPr>
            <a:endParaRPr lang="fr-FR"/>
          </a:p>
        </c:txPr>
        <c:crossAx val="531155264"/>
        <c:crosses val="autoZero"/>
        <c:auto val="1"/>
        <c:lblAlgn val="ctr"/>
        <c:lblOffset val="100"/>
        <c:tickLblSkip val="3"/>
        <c:tickMarkSkip val="4"/>
        <c:noMultiLvlLbl val="0"/>
      </c:catAx>
      <c:valAx>
        <c:axId val="531155264"/>
        <c:scaling>
          <c:orientation val="minMax"/>
          <c:max val="30000"/>
          <c:min val="-30000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fr-FR" b="0"/>
                  <a:t>Effectifs</a:t>
                </a:r>
              </a:p>
            </c:rich>
          </c:tx>
          <c:overlay val="0"/>
        </c:title>
        <c:numFmt formatCode="General;General" sourceLinked="0"/>
        <c:majorTickMark val="out"/>
        <c:minorTickMark val="none"/>
        <c:tickLblPos val="nextTo"/>
        <c:crossAx val="531157616"/>
        <c:crossesAt val="1"/>
        <c:crossBetween val="midCat"/>
      </c:valAx>
      <c:spPr>
        <a:solidFill>
          <a:schemeClr val="lt1"/>
        </a:solidFill>
        <a:ln w="25400" cap="flat" cmpd="sng" algn="ctr">
          <a:solidFill>
            <a:schemeClr val="bg1"/>
          </a:solidFill>
          <a:prstDash val="solid"/>
        </a:ln>
        <a:effectLst/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Taux de prévalence par</a:t>
            </a:r>
            <a:r>
              <a:rPr lang="fr-FR" baseline="0"/>
              <a:t> classe d'âge et par sexe (</a:t>
            </a:r>
            <a:r>
              <a:rPr lang="fr-FR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en</a:t>
            </a:r>
            <a:r>
              <a:rPr lang="fr-FR" baseline="0"/>
              <a:t> </a:t>
            </a:r>
            <a:r>
              <a:rPr lang="fr-FR" sz="1400" b="0" i="0" u="none" strike="noStrike" baseline="0">
                <a:effectLst/>
              </a:rPr>
              <a:t>‰</a:t>
            </a:r>
            <a:r>
              <a:rPr lang="fr-FR" b="0" baseline="0"/>
              <a:t>)</a:t>
            </a:r>
            <a:endParaRPr lang="fr-FR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'Prevalence Graphique 3'!$C$6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2F558D"/>
            </a:solidFill>
            <a:ln>
              <a:noFill/>
            </a:ln>
            <a:effectLst/>
          </c:spPr>
          <c:invertIfNegative val="0"/>
          <c:cat>
            <c:strRef>
              <c:f>'Prevalence Graphique 3'!$B$7:$B$16</c:f>
              <c:strCache>
                <c:ptCount val="10"/>
                <c:pt idx="0">
                  <c:v>0-9 ans</c:v>
                </c:pt>
                <c:pt idx="1">
                  <c:v>10-19 ans</c:v>
                </c:pt>
                <c:pt idx="2">
                  <c:v>20-29 ans</c:v>
                </c:pt>
                <c:pt idx="3">
                  <c:v>30-39 ans</c:v>
                </c:pt>
                <c:pt idx="4">
                  <c:v>40-49 ans</c:v>
                </c:pt>
                <c:pt idx="5">
                  <c:v>50-59 ans</c:v>
                </c:pt>
                <c:pt idx="6">
                  <c:v>60-69 ans</c:v>
                </c:pt>
                <c:pt idx="7">
                  <c:v>70-79 ans</c:v>
                </c:pt>
                <c:pt idx="8">
                  <c:v>80-89 ans</c:v>
                </c:pt>
                <c:pt idx="9">
                  <c:v>90 ans et plus</c:v>
                </c:pt>
              </c:strCache>
            </c:strRef>
          </c:cat>
          <c:val>
            <c:numRef>
              <c:f>'Prevalence Graphique 3'!$C$7:$C$16</c:f>
              <c:numCache>
                <c:formatCode>0</c:formatCode>
                <c:ptCount val="10"/>
                <c:pt idx="0">
                  <c:v>27.538103848999999</c:v>
                </c:pt>
                <c:pt idx="1">
                  <c:v>36.494221906999996</c:v>
                </c:pt>
                <c:pt idx="2">
                  <c:v>32.658105650000003</c:v>
                </c:pt>
                <c:pt idx="3">
                  <c:v>45.931419044999998</c:v>
                </c:pt>
                <c:pt idx="4">
                  <c:v>79.165445645000005</c:v>
                </c:pt>
                <c:pt idx="5">
                  <c:v>165.69977505</c:v>
                </c:pt>
                <c:pt idx="6">
                  <c:v>318.05427458999998</c:v>
                </c:pt>
                <c:pt idx="7">
                  <c:v>484.54458562999997</c:v>
                </c:pt>
                <c:pt idx="8">
                  <c:v>667.27304735999996</c:v>
                </c:pt>
                <c:pt idx="9">
                  <c:v>599.59933804000002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57-422F-9D4E-3278E714B99D}"/>
            </c:ext>
          </c:extLst>
        </c:ser>
        <c:ser>
          <c:idx val="1"/>
          <c:order val="1"/>
          <c:tx>
            <c:strRef>
              <c:f>'Prevalence Graphique 3'!$D$6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E76BCE"/>
            </a:solidFill>
            <a:ln>
              <a:noFill/>
            </a:ln>
            <a:effectLst/>
          </c:spPr>
          <c:invertIfNegative val="0"/>
          <c:cat>
            <c:strRef>
              <c:f>'Prevalence Graphique 3'!$B$7:$B$16</c:f>
              <c:strCache>
                <c:ptCount val="10"/>
                <c:pt idx="0">
                  <c:v>0-9 ans</c:v>
                </c:pt>
                <c:pt idx="1">
                  <c:v>10-19 ans</c:v>
                </c:pt>
                <c:pt idx="2">
                  <c:v>20-29 ans</c:v>
                </c:pt>
                <c:pt idx="3">
                  <c:v>30-39 ans</c:v>
                </c:pt>
                <c:pt idx="4">
                  <c:v>40-49 ans</c:v>
                </c:pt>
                <c:pt idx="5">
                  <c:v>50-59 ans</c:v>
                </c:pt>
                <c:pt idx="6">
                  <c:v>60-69 ans</c:v>
                </c:pt>
                <c:pt idx="7">
                  <c:v>70-79 ans</c:v>
                </c:pt>
                <c:pt idx="8">
                  <c:v>80-89 ans</c:v>
                </c:pt>
                <c:pt idx="9">
                  <c:v>90 ans et plus</c:v>
                </c:pt>
              </c:strCache>
            </c:strRef>
          </c:cat>
          <c:val>
            <c:numRef>
              <c:f>'Prevalence Graphique 3'!$D$7:$D$16</c:f>
              <c:numCache>
                <c:formatCode>0</c:formatCode>
                <c:ptCount val="10"/>
                <c:pt idx="0">
                  <c:v>19.013147853</c:v>
                </c:pt>
                <c:pt idx="1">
                  <c:v>30.173532040000001</c:v>
                </c:pt>
                <c:pt idx="2">
                  <c:v>33.514643984000003</c:v>
                </c:pt>
                <c:pt idx="3">
                  <c:v>52.206497906999999</c:v>
                </c:pt>
                <c:pt idx="4">
                  <c:v>92.278489696999998</c:v>
                </c:pt>
                <c:pt idx="5">
                  <c:v>164.57911648000001</c:v>
                </c:pt>
                <c:pt idx="6">
                  <c:v>252.41662497999999</c:v>
                </c:pt>
                <c:pt idx="7">
                  <c:v>372.12493466000001</c:v>
                </c:pt>
                <c:pt idx="8">
                  <c:v>603.15280608</c:v>
                </c:pt>
                <c:pt idx="9">
                  <c:v>581.32035530999997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57-422F-9D4E-3278E714B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1154872"/>
        <c:axId val="533121176"/>
      </c:barChart>
      <c:catAx>
        <c:axId val="531154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3121176"/>
        <c:crosses val="autoZero"/>
        <c:auto val="1"/>
        <c:lblAlgn val="ctr"/>
        <c:lblOffset val="100"/>
        <c:noMultiLvlLbl val="0"/>
      </c:catAx>
      <c:valAx>
        <c:axId val="533121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>
                    <a:solidFill>
                      <a:schemeClr val="accent1">
                        <a:lumMod val="75000"/>
                      </a:schemeClr>
                    </a:solidFill>
                  </a:rPr>
                  <a:t>Taux de prévalence pour 1 000</a:t>
                </a:r>
              </a:p>
            </c:rich>
          </c:tx>
          <c:layout>
            <c:manualLayout>
              <c:xMode val="edge"/>
              <c:yMode val="edge"/>
              <c:x val="2.2155085599194362E-2"/>
              <c:y val="0.149342613707362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accen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1154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Taux</a:t>
            </a:r>
            <a:r>
              <a:rPr lang="fr-FR" baseline="0"/>
              <a:t> de prévalence de 2017 à 2022 des principales ALD (en </a:t>
            </a:r>
            <a:r>
              <a:rPr lang="fr-FR" sz="1400" b="0" i="0" u="none" strike="noStrike" baseline="0">
                <a:effectLst/>
              </a:rPr>
              <a:t>‰)</a:t>
            </a:r>
            <a:r>
              <a:rPr lang="fr-FR" baseline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'Prevalence Graphique 4'!$H$6</c:f>
              <c:strCache>
                <c:ptCount val="1"/>
                <c:pt idx="0">
                  <c:v>31/12/2017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'Prevalence Graphique 4'!$B$7:$B$16</c:f>
              <c:strCache>
                <c:ptCount val="10"/>
                <c:pt idx="0">
                  <c:v>Diabète de type 1 et 2</c:v>
                </c:pt>
                <c:pt idx="1">
                  <c:v>Insuffisance cardiaque grave</c:v>
                </c:pt>
                <c:pt idx="2">
                  <c:v>Cancers</c:v>
                </c:pt>
                <c:pt idx="3">
                  <c:v>Maladie coronaire</c:v>
                </c:pt>
                <c:pt idx="4">
                  <c:v>Affections psychiatriques</c:v>
                </c:pt>
                <c:pt idx="5">
                  <c:v>AVC invalidant</c:v>
                </c:pt>
                <c:pt idx="6">
                  <c:v>Artériopathies chroniques</c:v>
                </c:pt>
                <c:pt idx="7">
                  <c:v>Alzheimer et autres démences</c:v>
                </c:pt>
                <c:pt idx="8">
                  <c:v>Pathologies hors liste</c:v>
                </c:pt>
                <c:pt idx="9">
                  <c:v>Insuffisance respiratoire grave</c:v>
                </c:pt>
              </c:strCache>
            </c:strRef>
          </c:cat>
          <c:val>
            <c:numRef>
              <c:f>'Prevalence Graphique 4'!$H$7:$H$16</c:f>
              <c:numCache>
                <c:formatCode>0</c:formatCode>
                <c:ptCount val="10"/>
                <c:pt idx="0">
                  <c:v>54.527986130944328</c:v>
                </c:pt>
                <c:pt idx="1">
                  <c:v>48.614347057084586</c:v>
                </c:pt>
                <c:pt idx="2">
                  <c:v>43.449150971284844</c:v>
                </c:pt>
                <c:pt idx="3">
                  <c:v>31.843587315425818</c:v>
                </c:pt>
                <c:pt idx="4">
                  <c:v>19.157948401901987</c:v>
                </c:pt>
                <c:pt idx="5">
                  <c:v>13.2421172356086</c:v>
                </c:pt>
                <c:pt idx="6">
                  <c:v>13.518320882248309</c:v>
                </c:pt>
                <c:pt idx="7">
                  <c:v>13.761643142383294</c:v>
                </c:pt>
                <c:pt idx="8">
                  <c:v>13.160696659501657</c:v>
                </c:pt>
                <c:pt idx="9">
                  <c:v>8.1429970788802546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3-4B17-8763-365A4589E7C8}"/>
            </c:ext>
          </c:extLst>
        </c:ser>
        <c:ser>
          <c:idx val="0"/>
          <c:order val="1"/>
          <c:tx>
            <c:strRef>
              <c:f>'Prevalence Graphique 4'!$G$6</c:f>
              <c:strCache>
                <c:ptCount val="1"/>
                <c:pt idx="0">
                  <c:v>31/12/2018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'Prevalence Graphique 4'!$B$7:$B$16</c:f>
              <c:strCache>
                <c:ptCount val="10"/>
                <c:pt idx="0">
                  <c:v>Diabète de type 1 et 2</c:v>
                </c:pt>
                <c:pt idx="1">
                  <c:v>Insuffisance cardiaque grave</c:v>
                </c:pt>
                <c:pt idx="2">
                  <c:v>Cancers</c:v>
                </c:pt>
                <c:pt idx="3">
                  <c:v>Maladie coronaire</c:v>
                </c:pt>
                <c:pt idx="4">
                  <c:v>Affections psychiatriques</c:v>
                </c:pt>
                <c:pt idx="5">
                  <c:v>AVC invalidant</c:v>
                </c:pt>
                <c:pt idx="6">
                  <c:v>Artériopathies chroniques</c:v>
                </c:pt>
                <c:pt idx="7">
                  <c:v>Alzheimer et autres démences</c:v>
                </c:pt>
                <c:pt idx="8">
                  <c:v>Pathologies hors liste</c:v>
                </c:pt>
                <c:pt idx="9">
                  <c:v>Insuffisance respiratoire grave</c:v>
                </c:pt>
              </c:strCache>
            </c:strRef>
          </c:cat>
          <c:val>
            <c:numRef>
              <c:f>'Prevalence Graphique 4'!$G$7:$G$16</c:f>
              <c:numCache>
                <c:formatCode>0</c:formatCode>
                <c:ptCount val="10"/>
                <c:pt idx="0">
                  <c:v>54.898182265416359</c:v>
                </c:pt>
                <c:pt idx="1">
                  <c:v>48.267730567659285</c:v>
                </c:pt>
                <c:pt idx="2">
                  <c:v>44.535689544386656</c:v>
                </c:pt>
                <c:pt idx="3">
                  <c:v>31.45644665769764</c:v>
                </c:pt>
                <c:pt idx="4">
                  <c:v>19.540584024417178</c:v>
                </c:pt>
                <c:pt idx="5">
                  <c:v>13.540139756229795</c:v>
                </c:pt>
                <c:pt idx="6">
                  <c:v>13.238940985120781</c:v>
                </c:pt>
                <c:pt idx="7">
                  <c:v>13.424366478584767</c:v>
                </c:pt>
                <c:pt idx="8">
                  <c:v>11.583602738900826</c:v>
                </c:pt>
                <c:pt idx="9">
                  <c:v>7.744573402140519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33-4B17-8763-365A4589E7C8}"/>
            </c:ext>
          </c:extLst>
        </c:ser>
        <c:ser>
          <c:idx val="3"/>
          <c:order val="2"/>
          <c:tx>
            <c:strRef>
              <c:f>'Prevalence Graphique 4'!$F$6</c:f>
              <c:strCache>
                <c:ptCount val="1"/>
                <c:pt idx="0">
                  <c:v>31/12/2019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'Prevalence Graphique 4'!$B$7:$B$16</c:f>
              <c:strCache>
                <c:ptCount val="10"/>
                <c:pt idx="0">
                  <c:v>Diabète de type 1 et 2</c:v>
                </c:pt>
                <c:pt idx="1">
                  <c:v>Insuffisance cardiaque grave</c:v>
                </c:pt>
                <c:pt idx="2">
                  <c:v>Cancers</c:v>
                </c:pt>
                <c:pt idx="3">
                  <c:v>Maladie coronaire</c:v>
                </c:pt>
                <c:pt idx="4">
                  <c:v>Affections psychiatriques</c:v>
                </c:pt>
                <c:pt idx="5">
                  <c:v>AVC invalidant</c:v>
                </c:pt>
                <c:pt idx="6">
                  <c:v>Artériopathies chroniques</c:v>
                </c:pt>
                <c:pt idx="7">
                  <c:v>Alzheimer et autres démences</c:v>
                </c:pt>
                <c:pt idx="8">
                  <c:v>Pathologies hors liste</c:v>
                </c:pt>
                <c:pt idx="9">
                  <c:v>Insuffisance respiratoire grave</c:v>
                </c:pt>
              </c:strCache>
            </c:strRef>
          </c:cat>
          <c:val>
            <c:numRef>
              <c:f>'Prevalence Graphique 4'!$F$7:$F$16</c:f>
              <c:numCache>
                <c:formatCode>0</c:formatCode>
                <c:ptCount val="10"/>
                <c:pt idx="0">
                  <c:v>55.646881940949541</c:v>
                </c:pt>
                <c:pt idx="1">
                  <c:v>47.783790316717386</c:v>
                </c:pt>
                <c:pt idx="2">
                  <c:v>44.807945489950583</c:v>
                </c:pt>
                <c:pt idx="3">
                  <c:v>31.435370661852438</c:v>
                </c:pt>
                <c:pt idx="4">
                  <c:v>19.61319367792704</c:v>
                </c:pt>
                <c:pt idx="5">
                  <c:v>13.543792129606462</c:v>
                </c:pt>
                <c:pt idx="6">
                  <c:v>13.04241499485876</c:v>
                </c:pt>
                <c:pt idx="7">
                  <c:v>12.905818838876021</c:v>
                </c:pt>
                <c:pt idx="8">
                  <c:v>10.859709138314308</c:v>
                </c:pt>
                <c:pt idx="9">
                  <c:v>7.2842890185817986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33-4B17-8763-365A4589E7C8}"/>
            </c:ext>
          </c:extLst>
        </c:ser>
        <c:ser>
          <c:idx val="4"/>
          <c:order val="3"/>
          <c:tx>
            <c:strRef>
              <c:f>'Prevalence Graphique 4'!$E$6</c:f>
              <c:strCache>
                <c:ptCount val="1"/>
                <c:pt idx="0">
                  <c:v>31/12/2020</c:v>
                </c:pt>
              </c:strCache>
            </c:strRef>
          </c:tx>
          <c:spPr>
            <a:solidFill>
              <a:srgbClr val="F7F593"/>
            </a:solidFill>
            <a:ln>
              <a:noFill/>
            </a:ln>
            <a:effectLst/>
          </c:spPr>
          <c:invertIfNegative val="0"/>
          <c:val>
            <c:numRef>
              <c:f>'Prevalence Graphique 4'!$E$7:$E$16</c:f>
              <c:numCache>
                <c:formatCode>0</c:formatCode>
                <c:ptCount val="10"/>
                <c:pt idx="0">
                  <c:v>56.925979296000001</c:v>
                </c:pt>
                <c:pt idx="1">
                  <c:v>47.053136344999999</c:v>
                </c:pt>
                <c:pt idx="2">
                  <c:v>43.600203166</c:v>
                </c:pt>
                <c:pt idx="3">
                  <c:v>31.394959544999999</c:v>
                </c:pt>
                <c:pt idx="4">
                  <c:v>19.382252750999999</c:v>
                </c:pt>
                <c:pt idx="5">
                  <c:v>12.981755783000001</c:v>
                </c:pt>
                <c:pt idx="6">
                  <c:v>12.865278958999999</c:v>
                </c:pt>
                <c:pt idx="7">
                  <c:v>12.147323452</c:v>
                </c:pt>
                <c:pt idx="8">
                  <c:v>8.8955196521000008</c:v>
                </c:pt>
                <c:pt idx="9">
                  <c:v>6.6449073531999998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33-4B17-8763-365A4589E7C8}"/>
            </c:ext>
          </c:extLst>
        </c:ser>
        <c:ser>
          <c:idx val="5"/>
          <c:order val="4"/>
          <c:tx>
            <c:strRef>
              <c:f>'Prevalence Graphique 4'!$D$6</c:f>
              <c:strCache>
                <c:ptCount val="1"/>
                <c:pt idx="0">
                  <c:v>31/12/2021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'Prevalence Graphique 4'!$D$7:$D$16</c:f>
              <c:numCache>
                <c:formatCode>0</c:formatCode>
                <c:ptCount val="10"/>
                <c:pt idx="0">
                  <c:v>58.132329015000003</c:v>
                </c:pt>
                <c:pt idx="1">
                  <c:v>45.942245313999997</c:v>
                </c:pt>
                <c:pt idx="2">
                  <c:v>43.200579670000003</c:v>
                </c:pt>
                <c:pt idx="3">
                  <c:v>31.121134680000001</c:v>
                </c:pt>
                <c:pt idx="4">
                  <c:v>19.324042240000001</c:v>
                </c:pt>
                <c:pt idx="5">
                  <c:v>11.972323694</c:v>
                </c:pt>
                <c:pt idx="6">
                  <c:v>12.624644420999999</c:v>
                </c:pt>
                <c:pt idx="7">
                  <c:v>11.621861186</c:v>
                </c:pt>
                <c:pt idx="8">
                  <c:v>8.0417715496</c:v>
                </c:pt>
                <c:pt idx="9">
                  <c:v>6.2287036468999997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33-4B17-8763-365A4589E7C8}"/>
            </c:ext>
          </c:extLst>
        </c:ser>
        <c:ser>
          <c:idx val="1"/>
          <c:order val="5"/>
          <c:tx>
            <c:strRef>
              <c:f>'Prevalence Graphique 4'!$C$6</c:f>
              <c:strCache>
                <c:ptCount val="1"/>
                <c:pt idx="0">
                  <c:v>31/12/2022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'Prevalence Graphique 4'!$B$7:$B$16</c:f>
              <c:strCache>
                <c:ptCount val="10"/>
                <c:pt idx="0">
                  <c:v>Diabète de type 1 et 2</c:v>
                </c:pt>
                <c:pt idx="1">
                  <c:v>Insuffisance cardiaque grave</c:v>
                </c:pt>
                <c:pt idx="2">
                  <c:v>Cancers</c:v>
                </c:pt>
                <c:pt idx="3">
                  <c:v>Maladie coronaire</c:v>
                </c:pt>
                <c:pt idx="4">
                  <c:v>Affections psychiatriques</c:v>
                </c:pt>
                <c:pt idx="5">
                  <c:v>AVC invalidant</c:v>
                </c:pt>
                <c:pt idx="6">
                  <c:v>Artériopathies chroniques</c:v>
                </c:pt>
                <c:pt idx="7">
                  <c:v>Alzheimer et autres démences</c:v>
                </c:pt>
                <c:pt idx="8">
                  <c:v>Pathologies hors liste</c:v>
                </c:pt>
                <c:pt idx="9">
                  <c:v>Insuffisance respiratoire grave</c:v>
                </c:pt>
              </c:strCache>
            </c:strRef>
          </c:cat>
          <c:val>
            <c:numRef>
              <c:f>'Prevalence Graphique 4'!$C$7:$C$16</c:f>
              <c:numCache>
                <c:formatCode>0</c:formatCode>
                <c:ptCount val="10"/>
                <c:pt idx="0">
                  <c:v>59.253350154472898</c:v>
                </c:pt>
                <c:pt idx="1">
                  <c:v>45.092280179591199</c:v>
                </c:pt>
                <c:pt idx="2">
                  <c:v>42.904602809653298</c:v>
                </c:pt>
                <c:pt idx="3">
                  <c:v>30.979184163925702</c:v>
                </c:pt>
                <c:pt idx="4">
                  <c:v>19.550360825761501</c:v>
                </c:pt>
                <c:pt idx="5">
                  <c:v>11.4255818544334</c:v>
                </c:pt>
                <c:pt idx="6">
                  <c:v>12.4508631584953</c:v>
                </c:pt>
                <c:pt idx="7">
                  <c:v>11.066749605430401</c:v>
                </c:pt>
                <c:pt idx="8">
                  <c:v>7.6712953973848403</c:v>
                </c:pt>
                <c:pt idx="9">
                  <c:v>5.9173285506321402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33-4B17-8763-365A4589E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2"/>
        <c:overlap val="-24"/>
        <c:axId val="533122352"/>
        <c:axId val="533123920"/>
      </c:barChart>
      <c:catAx>
        <c:axId val="53312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3123920"/>
        <c:crosses val="autoZero"/>
        <c:auto val="1"/>
        <c:lblAlgn val="ctr"/>
        <c:lblOffset val="100"/>
        <c:noMultiLvlLbl val="0"/>
      </c:catAx>
      <c:valAx>
        <c:axId val="53312392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>
                    <a:solidFill>
                      <a:schemeClr val="accent1">
                        <a:lumMod val="75000"/>
                      </a:schemeClr>
                    </a:solidFill>
                  </a:rPr>
                  <a:t>Taux de prévalence pour 1 000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accen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3122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904125228446376"/>
          <c:y val="0.91084711829112364"/>
          <c:w val="0.75566839920819651"/>
          <c:h val="4.4262614020934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Taux de prévalence par sexe et par </a:t>
            </a:r>
            <a:r>
              <a:rPr lang="fr-FR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ALD (en ‰)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'Prevalence Graphique 5'!$C$6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E774CE"/>
            </a:solidFill>
            <a:ln>
              <a:noFill/>
            </a:ln>
            <a:effectLst/>
          </c:spPr>
          <c:invertIfNegative val="0"/>
          <c:cat>
            <c:strRef>
              <c:f>'Prevalence Graphique 5'!$B$7:$B$16</c:f>
              <c:strCache>
                <c:ptCount val="10"/>
                <c:pt idx="0">
                  <c:v>Diabètes (type 1 et 2)</c:v>
                </c:pt>
                <c:pt idx="1">
                  <c:v>Insuffisance cardiaque grave</c:v>
                </c:pt>
                <c:pt idx="2">
                  <c:v>Cancers</c:v>
                </c:pt>
                <c:pt idx="3">
                  <c:v>Maladie coronaire</c:v>
                </c:pt>
                <c:pt idx="4">
                  <c:v>Affectations psychatrique de longue durée </c:v>
                </c:pt>
                <c:pt idx="5">
                  <c:v>Maladie d'alzheimer et autres demences</c:v>
                </c:pt>
                <c:pt idx="6">
                  <c:v>AVC invalidant</c:v>
                </c:pt>
                <c:pt idx="7">
                  <c:v>Pathologies hors liste</c:v>
                </c:pt>
                <c:pt idx="8">
                  <c:v>Arteriopahies chroniques avec manifestations ischemiques</c:v>
                </c:pt>
                <c:pt idx="9">
                  <c:v>Polyarthrite rhumatoide evolutive grave</c:v>
                </c:pt>
              </c:strCache>
            </c:strRef>
          </c:cat>
          <c:val>
            <c:numRef>
              <c:f>'Prevalence Graphique 5'!$C$7:$C$16</c:f>
              <c:numCache>
                <c:formatCode>0.0</c:formatCode>
                <c:ptCount val="10"/>
                <c:pt idx="0">
                  <c:v>57.114346958385703</c:v>
                </c:pt>
                <c:pt idx="1">
                  <c:v>47.9118929706556</c:v>
                </c:pt>
                <c:pt idx="2">
                  <c:v>44.557616970951294</c:v>
                </c:pt>
                <c:pt idx="3">
                  <c:v>20.45827481705965</c:v>
                </c:pt>
                <c:pt idx="4">
                  <c:v>22.190849286717423</c:v>
                </c:pt>
                <c:pt idx="5">
                  <c:v>18.523172444378744</c:v>
                </c:pt>
                <c:pt idx="6">
                  <c:v>12.916697464705447</c:v>
                </c:pt>
                <c:pt idx="7">
                  <c:v>10.225441643876117</c:v>
                </c:pt>
                <c:pt idx="8">
                  <c:v>10.215832655776479</c:v>
                </c:pt>
                <c:pt idx="9">
                  <c:v>8.2526424717274018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6-41A8-80B1-F52B04667984}"/>
            </c:ext>
          </c:extLst>
        </c:ser>
        <c:ser>
          <c:idx val="1"/>
          <c:order val="1"/>
          <c:tx>
            <c:strRef>
              <c:f>'Prevalence Graphique 5'!$D$6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2F558D"/>
            </a:solidFill>
            <a:ln>
              <a:noFill/>
            </a:ln>
            <a:effectLst/>
          </c:spPr>
          <c:invertIfNegative val="0"/>
          <c:cat>
            <c:strRef>
              <c:f>'Prevalence Graphique 5'!$B$7:$B$16</c:f>
              <c:strCache>
                <c:ptCount val="10"/>
                <c:pt idx="0">
                  <c:v>Diabètes (type 1 et 2)</c:v>
                </c:pt>
                <c:pt idx="1">
                  <c:v>Insuffisance cardiaque grave</c:v>
                </c:pt>
                <c:pt idx="2">
                  <c:v>Cancers</c:v>
                </c:pt>
                <c:pt idx="3">
                  <c:v>Maladie coronaire</c:v>
                </c:pt>
                <c:pt idx="4">
                  <c:v>Affectations psychatrique de longue durée </c:v>
                </c:pt>
                <c:pt idx="5">
                  <c:v>Maladie d'alzheimer et autres demences</c:v>
                </c:pt>
                <c:pt idx="6">
                  <c:v>AVC invalidant</c:v>
                </c:pt>
                <c:pt idx="7">
                  <c:v>Pathologies hors liste</c:v>
                </c:pt>
                <c:pt idx="8">
                  <c:v>Arteriopahies chroniques avec manifestations ischemiques</c:v>
                </c:pt>
                <c:pt idx="9">
                  <c:v>Polyarthrite rhumatoide evolutive grave</c:v>
                </c:pt>
              </c:strCache>
            </c:strRef>
          </c:cat>
          <c:val>
            <c:numRef>
              <c:f>'Prevalence Graphique 5'!$D$7:$D$16</c:f>
              <c:numCache>
                <c:formatCode>0.0</c:formatCode>
                <c:ptCount val="10"/>
                <c:pt idx="0">
                  <c:v>60.924065314671672</c:v>
                </c:pt>
                <c:pt idx="1">
                  <c:v>42.889960031337559</c:v>
                </c:pt>
                <c:pt idx="2">
                  <c:v>41.613479998637501</c:v>
                </c:pt>
                <c:pt idx="3">
                  <c:v>39.196770176438292</c:v>
                </c:pt>
                <c:pt idx="4">
                  <c:v>17.487949647452496</c:v>
                </c:pt>
                <c:pt idx="5">
                  <c:v>5.2427477055401317</c:v>
                </c:pt>
                <c:pt idx="6">
                  <c:v>10.260913442414354</c:v>
                </c:pt>
                <c:pt idx="7">
                  <c:v>5.6763236913193005</c:v>
                </c:pt>
                <c:pt idx="8">
                  <c:v>14.196582543688121</c:v>
                </c:pt>
                <c:pt idx="9">
                  <c:v>3.7722842757404713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A6-41A8-80B1-F52B04667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33120784"/>
        <c:axId val="533122744"/>
      </c:barChart>
      <c:catAx>
        <c:axId val="53312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3122744"/>
        <c:crosses val="autoZero"/>
        <c:auto val="1"/>
        <c:lblAlgn val="ctr"/>
        <c:lblOffset val="100"/>
        <c:noMultiLvlLbl val="0"/>
      </c:catAx>
      <c:valAx>
        <c:axId val="533122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>
                    <a:solidFill>
                      <a:schemeClr val="accent1">
                        <a:lumMod val="75000"/>
                      </a:schemeClr>
                    </a:solidFill>
                  </a:rPr>
                  <a:t>Taux de prévalence pour 1 000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accen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312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200" b="0">
                <a:solidFill>
                  <a:sysClr val="windowText" lastClr="000000"/>
                </a:solidFill>
              </a:rPr>
              <a:t>Répartition des effectifs en ALD par sexe et classe d'âge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'Prevalence Tableau 6'!$K$7</c:f>
              <c:strCache>
                <c:ptCount val="1"/>
                <c:pt idx="0">
                  <c:v>Homme</c:v>
                </c:pt>
              </c:strCache>
            </c:strRef>
          </c:tx>
          <c:spPr>
            <a:solidFill>
              <a:srgbClr val="2F558D"/>
            </a:solidFill>
            <a:ln>
              <a:solidFill>
                <a:srgbClr val="2F558D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'Prevalence Tableau 6'!$J$8:$J$17</c:f>
              <c:strCache>
                <c:ptCount val="10"/>
                <c:pt idx="0">
                  <c:v>0-9 ans</c:v>
                </c:pt>
                <c:pt idx="1">
                  <c:v>10 -19 ans</c:v>
                </c:pt>
                <c:pt idx="2">
                  <c:v>20-29 ans</c:v>
                </c:pt>
                <c:pt idx="3">
                  <c:v>30-39 ans</c:v>
                </c:pt>
                <c:pt idx="4">
                  <c:v>40-49 ans</c:v>
                </c:pt>
                <c:pt idx="5">
                  <c:v>50-59 ans</c:v>
                </c:pt>
                <c:pt idx="6">
                  <c:v>60-69 ans</c:v>
                </c:pt>
                <c:pt idx="7">
                  <c:v>70-79 ans</c:v>
                </c:pt>
                <c:pt idx="8">
                  <c:v>80-89 ans</c:v>
                </c:pt>
                <c:pt idx="9">
                  <c:v>90 ans et plus</c:v>
                </c:pt>
              </c:strCache>
            </c:strRef>
          </c:cat>
          <c:val>
            <c:numRef>
              <c:f>'Prevalence Tableau 6'!$K$8:$K$17</c:f>
              <c:numCache>
                <c:formatCode>0%</c:formatCode>
                <c:ptCount val="10"/>
                <c:pt idx="0">
                  <c:v>0.60444545248355641</c:v>
                </c:pt>
                <c:pt idx="1">
                  <c:v>0.57894207562349154</c:v>
                </c:pt>
                <c:pt idx="2">
                  <c:v>0.61749072309698128</c:v>
                </c:pt>
                <c:pt idx="3">
                  <c:v>0.59419930589985126</c:v>
                </c:pt>
                <c:pt idx="4">
                  <c:v>0.57651133501259444</c:v>
                </c:pt>
                <c:pt idx="5">
                  <c:v>0.62227094321108789</c:v>
                </c:pt>
                <c:pt idx="6">
                  <c:v>0.65220701371970768</c:v>
                </c:pt>
                <c:pt idx="7">
                  <c:v>0.6145255178015433</c:v>
                </c:pt>
                <c:pt idx="8">
                  <c:v>0.45055075679530865</c:v>
                </c:pt>
                <c:pt idx="9">
                  <c:v>0.31905821282906932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DE-49EE-93A7-4AC295C86B81}"/>
            </c:ext>
          </c:extLst>
        </c:ser>
        <c:ser>
          <c:idx val="1"/>
          <c:order val="1"/>
          <c:tx>
            <c:strRef>
              <c:f>'Prevalence Tableau 6'!$L$7</c:f>
              <c:strCache>
                <c:ptCount val="1"/>
                <c:pt idx="0">
                  <c:v>Femme</c:v>
                </c:pt>
              </c:strCache>
            </c:strRef>
          </c:tx>
          <c:spPr>
            <a:solidFill>
              <a:srgbClr val="E774CE"/>
            </a:solidFill>
            <a:ln>
              <a:solidFill>
                <a:srgbClr val="E774CE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'Prevalence Tableau 6'!$J$8:$J$17</c:f>
              <c:strCache>
                <c:ptCount val="10"/>
                <c:pt idx="0">
                  <c:v>0-9 ans</c:v>
                </c:pt>
                <c:pt idx="1">
                  <c:v>10 -19 ans</c:v>
                </c:pt>
                <c:pt idx="2">
                  <c:v>20-29 ans</c:v>
                </c:pt>
                <c:pt idx="3">
                  <c:v>30-39 ans</c:v>
                </c:pt>
                <c:pt idx="4">
                  <c:v>40-49 ans</c:v>
                </c:pt>
                <c:pt idx="5">
                  <c:v>50-59 ans</c:v>
                </c:pt>
                <c:pt idx="6">
                  <c:v>60-69 ans</c:v>
                </c:pt>
                <c:pt idx="7">
                  <c:v>70-79 ans</c:v>
                </c:pt>
                <c:pt idx="8">
                  <c:v>80-89 ans</c:v>
                </c:pt>
                <c:pt idx="9">
                  <c:v>90 ans et plus</c:v>
                </c:pt>
              </c:strCache>
            </c:strRef>
          </c:cat>
          <c:val>
            <c:numRef>
              <c:f>'Prevalence Tableau 6'!$L$8:$L$17</c:f>
              <c:numCache>
                <c:formatCode>0%</c:formatCode>
                <c:ptCount val="10"/>
                <c:pt idx="0">
                  <c:v>0.39555454751644364</c:v>
                </c:pt>
                <c:pt idx="1">
                  <c:v>0.42105792437650846</c:v>
                </c:pt>
                <c:pt idx="2">
                  <c:v>0.38250927690301878</c:v>
                </c:pt>
                <c:pt idx="3">
                  <c:v>0.40580069410014874</c:v>
                </c:pt>
                <c:pt idx="4">
                  <c:v>0.42348866498740556</c:v>
                </c:pt>
                <c:pt idx="5">
                  <c:v>0.37772905678891205</c:v>
                </c:pt>
                <c:pt idx="6">
                  <c:v>0.34779298628029237</c:v>
                </c:pt>
                <c:pt idx="7">
                  <c:v>0.38547448219845676</c:v>
                </c:pt>
                <c:pt idx="8">
                  <c:v>0.54944924320469135</c:v>
                </c:pt>
                <c:pt idx="9">
                  <c:v>0.68094178717093068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DE-49EE-93A7-4AC295C86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112496"/>
        <c:axId val="533112104"/>
      </c:barChart>
      <c:catAx>
        <c:axId val="53311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3112104"/>
        <c:crosses val="autoZero"/>
        <c:auto val="1"/>
        <c:lblAlgn val="ctr"/>
        <c:lblOffset val="100"/>
        <c:noMultiLvlLbl val="0"/>
      </c:catAx>
      <c:valAx>
        <c:axId val="5331121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accent6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311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ysClr val="windowText" lastClr="000000"/>
                </a:solidFill>
              </a:rPr>
              <a:t>Incidence</a:t>
            </a:r>
            <a:r>
              <a:rPr lang="fr-FR" baseline="0">
                <a:solidFill>
                  <a:sysClr val="windowText" lastClr="000000"/>
                </a:solidFill>
              </a:rPr>
              <a:t> par classe d'âge en 2022</a:t>
            </a:r>
            <a:endParaRPr lang="fr-FR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1621752162636476"/>
          <c:y val="9.7621593921658811E-2"/>
          <c:w val="0.78464535867927754"/>
          <c:h val="0.473814938364722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'Incidence Graphique 1'!$C$6</c:f>
              <c:strCache>
                <c:ptCount val="1"/>
                <c:pt idx="0">
                  <c:v>Nombre d'assurés sans nouvelle ALD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'Incidence Graphique 1'!$B$7:$B$16</c:f>
              <c:strCache>
                <c:ptCount val="10"/>
                <c:pt idx="0">
                  <c:v>0-9 ans</c:v>
                </c:pt>
                <c:pt idx="1">
                  <c:v>10-19 ans</c:v>
                </c:pt>
                <c:pt idx="2">
                  <c:v>20-29 ans</c:v>
                </c:pt>
                <c:pt idx="3">
                  <c:v>30-39 ans</c:v>
                </c:pt>
                <c:pt idx="4">
                  <c:v>40-49 ans</c:v>
                </c:pt>
                <c:pt idx="5">
                  <c:v>50-59 ans</c:v>
                </c:pt>
                <c:pt idx="6">
                  <c:v>60-69 ans</c:v>
                </c:pt>
                <c:pt idx="7">
                  <c:v>70-79 ans</c:v>
                </c:pt>
                <c:pt idx="8">
                  <c:v>80-89 ans</c:v>
                </c:pt>
                <c:pt idx="9">
                  <c:v>90 ans et plus</c:v>
                </c:pt>
              </c:strCache>
            </c:strRef>
          </c:cat>
          <c:val>
            <c:numRef>
              <c:f>'Incidence Graphique 1'!$C$7:$C$16</c:f>
              <c:numCache>
                <c:formatCode>#,##0</c:formatCode>
                <c:ptCount val="10"/>
                <c:pt idx="0">
                  <c:v>205129.5</c:v>
                </c:pt>
                <c:pt idx="1">
                  <c:v>302223.5</c:v>
                </c:pt>
                <c:pt idx="2">
                  <c:v>303190</c:v>
                </c:pt>
                <c:pt idx="3">
                  <c:v>337215</c:v>
                </c:pt>
                <c:pt idx="4">
                  <c:v>343436.5</c:v>
                </c:pt>
                <c:pt idx="5">
                  <c:v>400752</c:v>
                </c:pt>
                <c:pt idx="6">
                  <c:v>424040</c:v>
                </c:pt>
                <c:pt idx="7">
                  <c:v>365695</c:v>
                </c:pt>
                <c:pt idx="8">
                  <c:v>287729.5</c:v>
                </c:pt>
                <c:pt idx="9">
                  <c:v>136740.5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5D-4E7E-B58C-E5ABD01B61B0}"/>
            </c:ext>
          </c:extLst>
        </c:ser>
        <c:ser>
          <c:idx val="1"/>
          <c:order val="1"/>
          <c:tx>
            <c:strRef>
              <c:f>'Incidence Graphique 1'!$D$6</c:f>
              <c:strCache>
                <c:ptCount val="1"/>
                <c:pt idx="0">
                  <c:v>Nombre d'assurés avec une nouvelle ALD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'Incidence Graphique 1'!$B$7:$B$16</c:f>
              <c:strCache>
                <c:ptCount val="10"/>
                <c:pt idx="0">
                  <c:v>0-9 ans</c:v>
                </c:pt>
                <c:pt idx="1">
                  <c:v>10-19 ans</c:v>
                </c:pt>
                <c:pt idx="2">
                  <c:v>20-29 ans</c:v>
                </c:pt>
                <c:pt idx="3">
                  <c:v>30-39 ans</c:v>
                </c:pt>
                <c:pt idx="4">
                  <c:v>40-49 ans</c:v>
                </c:pt>
                <c:pt idx="5">
                  <c:v>50-59 ans</c:v>
                </c:pt>
                <c:pt idx="6">
                  <c:v>60-69 ans</c:v>
                </c:pt>
                <c:pt idx="7">
                  <c:v>70-79 ans</c:v>
                </c:pt>
                <c:pt idx="8">
                  <c:v>80-89 ans</c:v>
                </c:pt>
                <c:pt idx="9">
                  <c:v>90 ans et plus</c:v>
                </c:pt>
              </c:strCache>
            </c:strRef>
          </c:cat>
          <c:val>
            <c:numRef>
              <c:f>'Incidence Graphique 1'!$D$7:$D$16</c:f>
              <c:numCache>
                <c:formatCode>#,##0</c:formatCode>
                <c:ptCount val="10"/>
                <c:pt idx="0">
                  <c:v>1119</c:v>
                </c:pt>
                <c:pt idx="1">
                  <c:v>1743</c:v>
                </c:pt>
                <c:pt idx="2">
                  <c:v>2375</c:v>
                </c:pt>
                <c:pt idx="3">
                  <c:v>3298</c:v>
                </c:pt>
                <c:pt idx="4">
                  <c:v>5508</c:v>
                </c:pt>
                <c:pt idx="5">
                  <c:v>10809</c:v>
                </c:pt>
                <c:pt idx="6">
                  <c:v>18293</c:v>
                </c:pt>
                <c:pt idx="7">
                  <c:v>19629</c:v>
                </c:pt>
                <c:pt idx="8">
                  <c:v>18934</c:v>
                </c:pt>
                <c:pt idx="9">
                  <c:v>8729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5D-4E7E-B58C-E5ABD01B6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112888"/>
        <c:axId val="533109360"/>
      </c:barChart>
      <c:lineChart>
        <c:grouping val="standard"/>
        <c:varyColors val="0"/>
        <c:ser>
          <c:idx val="2"/>
          <c:order val="2"/>
          <c:tx>
            <c:strRef>
              <c:f>'Incidence Graphique 1'!$E$6</c:f>
              <c:strCache>
                <c:ptCount val="1"/>
                <c:pt idx="0">
                  <c:v>Taux d'incidence
pour 1000</c:v>
                </c:pt>
              </c:strCache>
            </c:strRef>
          </c:tx>
          <c:spPr>
            <a:ln w="127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numFmt formatCode="##.0\ \‰" sourceLinked="0"/>
            <c:spPr>
              <a:solidFill>
                <a:schemeClr val="accent2">
                  <a:lumMod val="60000"/>
                  <a:lumOff val="40000"/>
                </a:schemeClr>
              </a:solidFill>
              <a:ln w="25400" cap="flat" cmpd="sng" algn="ctr">
                <a:noFill/>
                <a:prstDash val="solid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'Incidence Graphique 1'!$B$7:$B$16</c:f>
              <c:strCache>
                <c:ptCount val="10"/>
                <c:pt idx="0">
                  <c:v>0-9 ans</c:v>
                </c:pt>
                <c:pt idx="1">
                  <c:v>10-19 ans</c:v>
                </c:pt>
                <c:pt idx="2">
                  <c:v>20-29 ans</c:v>
                </c:pt>
                <c:pt idx="3">
                  <c:v>30-39 ans</c:v>
                </c:pt>
                <c:pt idx="4">
                  <c:v>40-49 ans</c:v>
                </c:pt>
                <c:pt idx="5">
                  <c:v>50-59 ans</c:v>
                </c:pt>
                <c:pt idx="6">
                  <c:v>60-69 ans</c:v>
                </c:pt>
                <c:pt idx="7">
                  <c:v>70-79 ans</c:v>
                </c:pt>
                <c:pt idx="8">
                  <c:v>80-89 ans</c:v>
                </c:pt>
                <c:pt idx="9">
                  <c:v>90 ans et plus</c:v>
                </c:pt>
              </c:strCache>
            </c:strRef>
          </c:cat>
          <c:val>
            <c:numRef>
              <c:f>'Incidence Graphique 1'!$E$7:$E$16</c:f>
              <c:numCache>
                <c:formatCode>#\ ##0.0</c:formatCode>
                <c:ptCount val="10"/>
                <c:pt idx="0">
                  <c:v>5.5</c:v>
                </c:pt>
                <c:pt idx="1">
                  <c:v>5.8</c:v>
                </c:pt>
                <c:pt idx="2">
                  <c:v>7.8</c:v>
                </c:pt>
                <c:pt idx="3">
                  <c:v>9.8000000000000007</c:v>
                </c:pt>
                <c:pt idx="4">
                  <c:v>16</c:v>
                </c:pt>
                <c:pt idx="5">
                  <c:v>27</c:v>
                </c:pt>
                <c:pt idx="6">
                  <c:v>43.1</c:v>
                </c:pt>
                <c:pt idx="7">
                  <c:v>53.7</c:v>
                </c:pt>
                <c:pt idx="8">
                  <c:v>65.8</c:v>
                </c:pt>
                <c:pt idx="9">
                  <c:v>63.8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5D-4E7E-B58C-E5ABD01B6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110928"/>
        <c:axId val="533111320"/>
      </c:lineChart>
      <c:catAx>
        <c:axId val="533112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3109360"/>
        <c:crosses val="autoZero"/>
        <c:auto val="1"/>
        <c:lblAlgn val="ctr"/>
        <c:lblOffset val="100"/>
        <c:noMultiLvlLbl val="0"/>
      </c:catAx>
      <c:valAx>
        <c:axId val="53310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accent5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>
                    <a:solidFill>
                      <a:schemeClr val="accent5">
                        <a:lumMod val="75000"/>
                      </a:schemeClr>
                    </a:solidFill>
                  </a:rPr>
                  <a:t>Nombre d'assurés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accent5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5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3112888"/>
        <c:crosses val="autoZero"/>
        <c:crossBetween val="between"/>
      </c:valAx>
      <c:valAx>
        <c:axId val="533111320"/>
        <c:scaling>
          <c:orientation val="minMax"/>
          <c:max val="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>
                    <a:solidFill>
                      <a:schemeClr val="accent6">
                        <a:lumMod val="50000"/>
                      </a:schemeClr>
                    </a:solidFill>
                  </a:rPr>
                  <a:t>Taux d'incidence pour 1 000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#\ \‰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3110928"/>
        <c:crosses val="max"/>
        <c:crossBetween val="between"/>
      </c:valAx>
      <c:catAx>
        <c:axId val="533110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31113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890146544181977E-2"/>
          <c:y val="0.77266382482113138"/>
          <c:w val="0.94472892060367464"/>
          <c:h val="0.125647922647183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</a:t>
            </a:r>
            <a:r>
              <a:rPr lang="fr-FR" baseline="0"/>
              <a:t> annuelle de l'incidence de 2002 à 2021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507178183038001"/>
          <c:y val="0.1485085085085085"/>
          <c:w val="0.74945688783720688"/>
          <c:h val="0.66701347016307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'Incidence Graphique 2'!$C$6</c:f>
              <c:strCache>
                <c:ptCount val="1"/>
                <c:pt idx="0">
                  <c:v>Nombre de cas incidents</c:v>
                </c:pt>
              </c:strCache>
            </c:strRef>
          </c:tx>
          <c:spPr>
            <a:noFill/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'Incidence Graphique 2'!$B$7:$B$27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'Incidence Graphique 2'!$C$7:$C$27</c:f>
              <c:numCache>
                <c:formatCode>#,##0</c:formatCode>
                <c:ptCount val="21"/>
                <c:pt idx="0">
                  <c:v>104381</c:v>
                </c:pt>
                <c:pt idx="1">
                  <c:v>93419</c:v>
                </c:pt>
                <c:pt idx="2">
                  <c:v>92543</c:v>
                </c:pt>
                <c:pt idx="3">
                  <c:v>94738</c:v>
                </c:pt>
                <c:pt idx="4">
                  <c:v>109835</c:v>
                </c:pt>
                <c:pt idx="5">
                  <c:v>103653</c:v>
                </c:pt>
                <c:pt idx="6">
                  <c:v>102310</c:v>
                </c:pt>
                <c:pt idx="7">
                  <c:v>102975</c:v>
                </c:pt>
                <c:pt idx="8">
                  <c:v>108097</c:v>
                </c:pt>
                <c:pt idx="9">
                  <c:v>109743</c:v>
                </c:pt>
                <c:pt idx="10">
                  <c:v>132425</c:v>
                </c:pt>
                <c:pt idx="11">
                  <c:v>124914</c:v>
                </c:pt>
                <c:pt idx="12">
                  <c:v>116344</c:v>
                </c:pt>
                <c:pt idx="13">
                  <c:v>111261</c:v>
                </c:pt>
                <c:pt idx="14">
                  <c:v>122081</c:v>
                </c:pt>
                <c:pt idx="15">
                  <c:v>143257</c:v>
                </c:pt>
                <c:pt idx="16">
                  <c:v>114582</c:v>
                </c:pt>
                <c:pt idx="17">
                  <c:v>100687</c:v>
                </c:pt>
                <c:pt idx="18">
                  <c:v>92326</c:v>
                </c:pt>
                <c:pt idx="19">
                  <c:v>94294</c:v>
                </c:pt>
                <c:pt idx="20">
                  <c:v>90437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2F-4653-8679-541DEF128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3110144"/>
        <c:axId val="533111712"/>
      </c:barChart>
      <c:lineChart>
        <c:grouping val="standard"/>
        <c:varyColors val="0"/>
        <c:ser>
          <c:idx val="1"/>
          <c:order val="1"/>
          <c:tx>
            <c:strRef>
              <c:f>'Incidence Graphique 2'!$D$6</c:f>
              <c:strCache>
                <c:ptCount val="1"/>
                <c:pt idx="0">
                  <c:v>Taux d'incidence pour 1000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'Incidence Graphique 2'!$B$7:$B$27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'Incidence Graphique 2'!$D$7:$D$27</c:f>
              <c:numCache>
                <c:formatCode>General</c:formatCode>
                <c:ptCount val="21"/>
                <c:pt idx="0">
                  <c:v>25.5</c:v>
                </c:pt>
                <c:pt idx="1">
                  <c:v>24.5</c:v>
                </c:pt>
                <c:pt idx="2">
                  <c:v>24.8</c:v>
                </c:pt>
                <c:pt idx="3">
                  <c:v>25.8</c:v>
                </c:pt>
                <c:pt idx="4">
                  <c:v>30.1</c:v>
                </c:pt>
                <c:pt idx="5">
                  <c:v>28.9</c:v>
                </c:pt>
                <c:pt idx="6">
                  <c:v>28.5</c:v>
                </c:pt>
                <c:pt idx="7" formatCode="0.0">
                  <c:v>29</c:v>
                </c:pt>
                <c:pt idx="8" formatCode="0.0">
                  <c:v>31</c:v>
                </c:pt>
                <c:pt idx="9">
                  <c:v>32.200000000000003</c:v>
                </c:pt>
                <c:pt idx="10">
                  <c:v>39.6</c:v>
                </c:pt>
                <c:pt idx="11" formatCode="0.0">
                  <c:v>38</c:v>
                </c:pt>
                <c:pt idx="12">
                  <c:v>35.700000000000003</c:v>
                </c:pt>
                <c:pt idx="13">
                  <c:v>34.200000000000003</c:v>
                </c:pt>
                <c:pt idx="14" formatCode="0.0">
                  <c:v>37.691161327443027</c:v>
                </c:pt>
                <c:pt idx="15" formatCode="0.0">
                  <c:v>44.606684790782296</c:v>
                </c:pt>
                <c:pt idx="16" formatCode="0.0">
                  <c:v>35.915969758140349</c:v>
                </c:pt>
                <c:pt idx="17" formatCode="0.0">
                  <c:v>31.640122089447839</c:v>
                </c:pt>
                <c:pt idx="18" formatCode="0.0">
                  <c:v>29.219377150583785</c:v>
                </c:pt>
                <c:pt idx="19" formatCode="0.0">
                  <c:v>30.1</c:v>
                </c:pt>
                <c:pt idx="20" formatCode="0.0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2F-4653-8679-541DEF128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027784"/>
        <c:axId val="534027392"/>
      </c:lineChart>
      <c:catAx>
        <c:axId val="53311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3111712"/>
        <c:crosses val="autoZero"/>
        <c:auto val="1"/>
        <c:lblAlgn val="ctr"/>
        <c:lblOffset val="100"/>
        <c:noMultiLvlLbl val="0"/>
      </c:catAx>
      <c:valAx>
        <c:axId val="533111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>
                    <a:solidFill>
                      <a:schemeClr val="accent6">
                        <a:lumMod val="75000"/>
                      </a:schemeClr>
                    </a:solidFill>
                  </a:rPr>
                  <a:t>Nombre d'assurés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accent6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3110144"/>
        <c:crosses val="autoZero"/>
        <c:crossBetween val="between"/>
      </c:valAx>
      <c:valAx>
        <c:axId val="53402739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>
                    <a:solidFill>
                      <a:schemeClr val="accent6">
                        <a:lumMod val="50000"/>
                      </a:schemeClr>
                    </a:solidFill>
                  </a:rPr>
                  <a:t>Taux d'incidence pour 1 000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\ \‰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4027784"/>
        <c:crosses val="max"/>
        <c:crossBetween val="between"/>
      </c:valAx>
      <c:catAx>
        <c:axId val="534027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40273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866782560716453"/>
          <c:y val="0.92365980950779536"/>
          <c:w val="0.60266434878567088"/>
          <c:h val="6.82512143018194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0">
                <a:solidFill>
                  <a:schemeClr val="tx1">
                    <a:lumMod val="65000"/>
                    <a:lumOff val="35000"/>
                  </a:schemeClr>
                </a:solidFill>
              </a:rPr>
              <a:t>Taux d'incidence par classe d'</a:t>
            </a:r>
            <a:r>
              <a:rPr lang="fr-FR" b="0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âge et sexe en 2021 et 2022</a:t>
            </a:r>
            <a:endParaRPr lang="fr-FR" b="0">
              <a:solidFill>
                <a:schemeClr val="tx1">
                  <a:lumMod val="65000"/>
                  <a:lumOff val="35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1395660962683056E-2"/>
          <c:y val="0.13262086513994911"/>
          <c:w val="0.92192608842821611"/>
          <c:h val="0.71785110830611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'Incidence Graphique 3'!$C$9</c:f>
              <c:strCache>
                <c:ptCount val="1"/>
                <c:pt idx="0">
                  <c:v>Femmes 2021</c:v>
                </c:pt>
              </c:strCache>
            </c:strRef>
          </c:tx>
          <c:spPr>
            <a:solidFill>
              <a:srgbClr val="EBAAF0"/>
            </a:solidFill>
            <a:ln>
              <a:noFill/>
            </a:ln>
            <a:effectLst/>
          </c:spPr>
          <c:invertIfNegative val="0"/>
          <c:cat>
            <c:strRef>
              <c:f>'Incidence Graphique 3'!$B$10:$B$19</c:f>
              <c:strCache>
                <c:ptCount val="10"/>
                <c:pt idx="0">
                  <c:v>0-9 ans</c:v>
                </c:pt>
                <c:pt idx="1">
                  <c:v>10-19 ans</c:v>
                </c:pt>
                <c:pt idx="2">
                  <c:v>20-29 ans</c:v>
                </c:pt>
                <c:pt idx="3">
                  <c:v>30-39 ans</c:v>
                </c:pt>
                <c:pt idx="4">
                  <c:v>40-49 ans</c:v>
                </c:pt>
                <c:pt idx="5">
                  <c:v>50-59 ans</c:v>
                </c:pt>
                <c:pt idx="6">
                  <c:v>60-69 ans</c:v>
                </c:pt>
                <c:pt idx="7">
                  <c:v>70-79 ans</c:v>
                </c:pt>
                <c:pt idx="8">
                  <c:v>80-89 ans</c:v>
                </c:pt>
                <c:pt idx="9">
                  <c:v>90 ans et plus</c:v>
                </c:pt>
              </c:strCache>
            </c:strRef>
          </c:cat>
          <c:val>
            <c:numRef>
              <c:f>'Incidence Graphique 3'!$C$10:$C$19</c:f>
              <c:numCache>
                <c:formatCode>0</c:formatCode>
                <c:ptCount val="10"/>
                <c:pt idx="0">
                  <c:v>4.4023043920999996</c:v>
                </c:pt>
                <c:pt idx="1">
                  <c:v>5.5588032471000002</c:v>
                </c:pt>
                <c:pt idx="2">
                  <c:v>9.4327239479999996</c:v>
                </c:pt>
                <c:pt idx="3">
                  <c:v>12.393170788999999</c:v>
                </c:pt>
                <c:pt idx="4">
                  <c:v>18.536089713999999</c:v>
                </c:pt>
                <c:pt idx="5">
                  <c:v>27.079203431</c:v>
                </c:pt>
                <c:pt idx="6">
                  <c:v>37.746984185000002</c:v>
                </c:pt>
                <c:pt idx="7">
                  <c:v>48.001349605000001</c:v>
                </c:pt>
                <c:pt idx="8">
                  <c:v>64.164555140999994</c:v>
                </c:pt>
                <c:pt idx="9">
                  <c:v>64.196583235999995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C-4974-9061-5FAE158592F7}"/>
            </c:ext>
          </c:extLst>
        </c:ser>
        <c:ser>
          <c:idx val="2"/>
          <c:order val="1"/>
          <c:tx>
            <c:strRef>
              <c:f>'Incidence Graphique 3'!$E$9</c:f>
              <c:strCache>
                <c:ptCount val="1"/>
                <c:pt idx="0">
                  <c:v>Femmes 2022</c:v>
                </c:pt>
              </c:strCache>
            </c:strRef>
          </c:tx>
          <c:spPr>
            <a:solidFill>
              <a:srgbClr val="E774CE"/>
            </a:solidFill>
            <a:ln>
              <a:solidFill>
                <a:srgbClr val="E76BCE"/>
              </a:solidFill>
            </a:ln>
            <a:effectLst/>
          </c:spPr>
          <c:invertIfNegative val="0"/>
          <c:cat>
            <c:strRef>
              <c:f>'Incidence Graphique 3'!$B$10:$B$19</c:f>
              <c:strCache>
                <c:ptCount val="10"/>
                <c:pt idx="0">
                  <c:v>0-9 ans</c:v>
                </c:pt>
                <c:pt idx="1">
                  <c:v>10-19 ans</c:v>
                </c:pt>
                <c:pt idx="2">
                  <c:v>20-29 ans</c:v>
                </c:pt>
                <c:pt idx="3">
                  <c:v>30-39 ans</c:v>
                </c:pt>
                <c:pt idx="4">
                  <c:v>40-49 ans</c:v>
                </c:pt>
                <c:pt idx="5">
                  <c:v>50-59 ans</c:v>
                </c:pt>
                <c:pt idx="6">
                  <c:v>60-69 ans</c:v>
                </c:pt>
                <c:pt idx="7">
                  <c:v>70-79 ans</c:v>
                </c:pt>
                <c:pt idx="8">
                  <c:v>80-89 ans</c:v>
                </c:pt>
                <c:pt idx="9">
                  <c:v>90 ans et plus</c:v>
                </c:pt>
              </c:strCache>
            </c:strRef>
          </c:cat>
          <c:val>
            <c:numRef>
              <c:f>'Incidence Graphique 3'!$E$10:$E$19</c:f>
              <c:numCache>
                <c:formatCode>0</c:formatCode>
                <c:ptCount val="10"/>
                <c:pt idx="0">
                  <c:v>4.4983669625999996</c:v>
                </c:pt>
                <c:pt idx="1">
                  <c:v>5.6667294723000001</c:v>
                </c:pt>
                <c:pt idx="2">
                  <c:v>9.1965406858000005</c:v>
                </c:pt>
                <c:pt idx="3">
                  <c:v>11.624053030000001</c:v>
                </c:pt>
                <c:pt idx="4">
                  <c:v>17.886558003000001</c:v>
                </c:pt>
                <c:pt idx="5">
                  <c:v>25.535049041000001</c:v>
                </c:pt>
                <c:pt idx="6">
                  <c:v>35.543376125999998</c:v>
                </c:pt>
                <c:pt idx="7">
                  <c:v>45.748497245999999</c:v>
                </c:pt>
                <c:pt idx="8">
                  <c:v>63.852897820000003</c:v>
                </c:pt>
                <c:pt idx="9">
                  <c:v>65.326315123000001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C-4974-9061-5FAE158592F7}"/>
            </c:ext>
          </c:extLst>
        </c:ser>
        <c:ser>
          <c:idx val="1"/>
          <c:order val="2"/>
          <c:tx>
            <c:strRef>
              <c:f>'Incidence Graphique 3'!$D$9</c:f>
              <c:strCache>
                <c:ptCount val="1"/>
                <c:pt idx="0">
                  <c:v>Hommes 2021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'Incidence Graphique 3'!$B$10:$B$19</c:f>
              <c:strCache>
                <c:ptCount val="10"/>
                <c:pt idx="0">
                  <c:v>0-9 ans</c:v>
                </c:pt>
                <c:pt idx="1">
                  <c:v>10-19 ans</c:v>
                </c:pt>
                <c:pt idx="2">
                  <c:v>20-29 ans</c:v>
                </c:pt>
                <c:pt idx="3">
                  <c:v>30-39 ans</c:v>
                </c:pt>
                <c:pt idx="4">
                  <c:v>40-49 ans</c:v>
                </c:pt>
                <c:pt idx="5">
                  <c:v>50-59 ans</c:v>
                </c:pt>
                <c:pt idx="6">
                  <c:v>60-69 ans</c:v>
                </c:pt>
                <c:pt idx="7">
                  <c:v>70-79 ans</c:v>
                </c:pt>
                <c:pt idx="8">
                  <c:v>80-89 ans</c:v>
                </c:pt>
                <c:pt idx="9">
                  <c:v>90 ans et plus</c:v>
                </c:pt>
              </c:strCache>
            </c:strRef>
          </c:cat>
          <c:val>
            <c:numRef>
              <c:f>'Incidence Graphique 3'!$D$10:$D$19</c:f>
              <c:numCache>
                <c:formatCode>0</c:formatCode>
                <c:ptCount val="10"/>
                <c:pt idx="0">
                  <c:v>6.7455648603</c:v>
                </c:pt>
                <c:pt idx="1">
                  <c:v>6.1269012137000001</c:v>
                </c:pt>
                <c:pt idx="2">
                  <c:v>7.2829116934</c:v>
                </c:pt>
                <c:pt idx="3">
                  <c:v>9.6531846532000003</c:v>
                </c:pt>
                <c:pt idx="4">
                  <c:v>15.748105793000001</c:v>
                </c:pt>
                <c:pt idx="5">
                  <c:v>28.920692302999999</c:v>
                </c:pt>
                <c:pt idx="6">
                  <c:v>50.904954642</c:v>
                </c:pt>
                <c:pt idx="7">
                  <c:v>61.460110645999997</c:v>
                </c:pt>
                <c:pt idx="8">
                  <c:v>66.989318046999998</c:v>
                </c:pt>
                <c:pt idx="9">
                  <c:v>63.201830837000003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7C-4974-9061-5FAE158592F7}"/>
            </c:ext>
          </c:extLst>
        </c:ser>
        <c:ser>
          <c:idx val="3"/>
          <c:order val="3"/>
          <c:tx>
            <c:strRef>
              <c:f>'Incidence Graphique 3'!$F$9</c:f>
              <c:strCache>
                <c:ptCount val="1"/>
                <c:pt idx="0">
                  <c:v>Hommes 2022</c:v>
                </c:pt>
              </c:strCache>
            </c:strRef>
          </c:tx>
          <c:spPr>
            <a:solidFill>
              <a:srgbClr val="2F558D"/>
            </a:solidFill>
            <a:ln>
              <a:solidFill>
                <a:srgbClr val="2F558D"/>
              </a:solidFill>
            </a:ln>
            <a:effectLst/>
          </c:spPr>
          <c:invertIfNegative val="0"/>
          <c:cat>
            <c:strRef>
              <c:f>'Incidence Graphique 3'!$B$10:$B$19</c:f>
              <c:strCache>
                <c:ptCount val="10"/>
                <c:pt idx="0">
                  <c:v>0-9 ans</c:v>
                </c:pt>
                <c:pt idx="1">
                  <c:v>10-19 ans</c:v>
                </c:pt>
                <c:pt idx="2">
                  <c:v>20-29 ans</c:v>
                </c:pt>
                <c:pt idx="3">
                  <c:v>30-39 ans</c:v>
                </c:pt>
                <c:pt idx="4">
                  <c:v>40-49 ans</c:v>
                </c:pt>
                <c:pt idx="5">
                  <c:v>50-59 ans</c:v>
                </c:pt>
                <c:pt idx="6">
                  <c:v>60-69 ans</c:v>
                </c:pt>
                <c:pt idx="7">
                  <c:v>70-79 ans</c:v>
                </c:pt>
                <c:pt idx="8">
                  <c:v>80-89 ans</c:v>
                </c:pt>
                <c:pt idx="9">
                  <c:v>90 ans et plus</c:v>
                </c:pt>
              </c:strCache>
            </c:strRef>
          </c:cat>
          <c:val>
            <c:numRef>
              <c:f>'Incidence Graphique 3'!$F$10:$F$19</c:f>
              <c:numCache>
                <c:formatCode>0</c:formatCode>
                <c:ptCount val="10"/>
                <c:pt idx="0">
                  <c:v>6.3618365768</c:v>
                </c:pt>
                <c:pt idx="1">
                  <c:v>5.8547574545999996</c:v>
                </c:pt>
                <c:pt idx="2">
                  <c:v>7.0224719101000002</c:v>
                </c:pt>
                <c:pt idx="3">
                  <c:v>8.6700396683999994</c:v>
                </c:pt>
                <c:pt idx="4">
                  <c:v>14.870241700999999</c:v>
                </c:pt>
                <c:pt idx="5">
                  <c:v>27.850325610999999</c:v>
                </c:pt>
                <c:pt idx="6">
                  <c:v>48.31747404</c:v>
                </c:pt>
                <c:pt idx="7">
                  <c:v>60.316279817999998</c:v>
                </c:pt>
                <c:pt idx="8">
                  <c:v>68.526493165999995</c:v>
                </c:pt>
                <c:pt idx="9">
                  <c:v>60.468055175000003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7C-4974-9061-5FAE15859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4027000"/>
        <c:axId val="534024648"/>
      </c:barChart>
      <c:catAx>
        <c:axId val="534027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4024648"/>
        <c:crosses val="autoZero"/>
        <c:auto val="1"/>
        <c:lblAlgn val="ctr"/>
        <c:lblOffset val="100"/>
        <c:noMultiLvlLbl val="0"/>
      </c:catAx>
      <c:valAx>
        <c:axId val="534024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Taux d'incidence brut</a:t>
                </a:r>
                <a:r>
                  <a:rPr lang="fr-FR" baseline="0"/>
                  <a:t> </a:t>
                </a:r>
                <a:r>
                  <a:rPr lang="fr-FR" sz="1000" b="0" i="0" u="none" strike="noStrike" baseline="0">
                    <a:effectLst/>
                  </a:rPr>
                  <a:t>‰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4027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95248</xdr:colOff>
      <xdr:row>4</xdr:row>
      <xdr:rowOff>52386</xdr:rowOff>
    </xdr:from>
    <xdr:to>
      <xdr:col>8</xdr:col>
      <xdr:colOff>781049</xdr:colOff>
      <xdr:row>18</xdr:row>
      <xdr:rowOff>95250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C6883E2-8C9E-42CD-AC97-0FAD284657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0.89989</cdr:x>
      <cdr:y>0.94789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219368" y="4043011"/>
          <a:ext cx="914400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1000" i="1">
              <a:solidFill>
                <a:schemeClr val="tx1">
                  <a:lumMod val="65000"/>
                  <a:lumOff val="35000"/>
                </a:schemeClr>
              </a:solidFill>
            </a:rPr>
            <a:t>Source : CCMSA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4</xdr:row>
      <xdr:rowOff>128587</xdr:rowOff>
    </xdr:from>
    <xdr:to>
      <xdr:col>14</xdr:col>
      <xdr:colOff>285750</xdr:colOff>
      <xdr:row>19</xdr:row>
      <xdr:rowOff>14287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44F8514-0B90-4E90-9F77-57B5033684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0.85</cdr:x>
      <cdr:y>0.91627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181600" y="2432050"/>
          <a:ext cx="914400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1000" i="1">
              <a:solidFill>
                <a:schemeClr val="tx1">
                  <a:lumMod val="65000"/>
                  <a:lumOff val="35000"/>
                </a:schemeClr>
              </a:solidFill>
            </a:rPr>
            <a:t>Source : CCMSA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4</xdr:row>
      <xdr:rowOff>104774</xdr:rowOff>
    </xdr:from>
    <xdr:to>
      <xdr:col>14</xdr:col>
      <xdr:colOff>342900</xdr:colOff>
      <xdr:row>21</xdr:row>
      <xdr:rowOff>171450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CE5A8D3-DA10-49C2-804F-909D1506A8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0.875</cdr:x>
      <cdr:y>0.94073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400800" y="3527426"/>
          <a:ext cx="914400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1000" i="1">
              <a:solidFill>
                <a:schemeClr val="tx1">
                  <a:lumMod val="65000"/>
                  <a:lumOff val="35000"/>
                </a:schemeClr>
              </a:solidFill>
            </a:rPr>
            <a:t>Source : CCMSA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285751</xdr:colOff>
      <xdr:row>6</xdr:row>
      <xdr:rowOff>76199</xdr:rowOff>
    </xdr:from>
    <xdr:to>
      <xdr:col>11</xdr:col>
      <xdr:colOff>704850</xdr:colOff>
      <xdr:row>23</xdr:row>
      <xdr:rowOff>85725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2A5A055-235C-4519-B67C-15BDFE71BD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0.84858</cdr:x>
      <cdr:y>0.92922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124449" y="2917826"/>
          <a:ext cx="914400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1000" i="1">
              <a:solidFill>
                <a:schemeClr val="tx1">
                  <a:lumMod val="65000"/>
                  <a:lumOff val="35000"/>
                </a:schemeClr>
              </a:solidFill>
            </a:rPr>
            <a:t>Source : CCMSA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234951</xdr:colOff>
      <xdr:row>3</xdr:row>
      <xdr:rowOff>190500</xdr:rowOff>
    </xdr:from>
    <xdr:to>
      <xdr:col>7</xdr:col>
      <xdr:colOff>66675</xdr:colOff>
      <xdr:row>23</xdr:row>
      <xdr:rowOff>114300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93EEF5D-00BD-4BEE-B83D-5372ED70FA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0.88594</cdr:x>
      <cdr:y>0.93854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102474" y="3394075"/>
          <a:ext cx="914400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1000" i="1">
              <a:solidFill>
                <a:schemeClr val="tx1">
                  <a:lumMod val="65000"/>
                  <a:lumOff val="35000"/>
                </a:schemeClr>
              </a:solidFill>
            </a:rPr>
            <a:t>Source : CCMSA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660398</xdr:colOff>
      <xdr:row>4</xdr:row>
      <xdr:rowOff>114300</xdr:rowOff>
    </xdr:from>
    <xdr:to>
      <xdr:col>9</xdr:col>
      <xdr:colOff>0</xdr:colOff>
      <xdr:row>23</xdr:row>
      <xdr:rowOff>165100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ABA849C-FF2F-4418-9055-4BD50A86BD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0.86592</cdr:x>
      <cdr:y>0.69411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905501" y="207486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0.86592</cdr:x>
      <cdr:y>0.92565</cdr:y>
    </cdr:from>
    <cdr:to>
      <cdr:x>1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5905501" y="2767014"/>
          <a:ext cx="914400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fr-FR" sz="1000" i="1">
              <a:solidFill>
                <a:schemeClr val="tx1">
                  <a:lumMod val="65000"/>
                  <a:lumOff val="35000"/>
                </a:schemeClr>
              </a:solidFill>
            </a:rPr>
            <a:t>Source : CCMSA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0.90863</cdr:x>
      <cdr:y>0.93739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9093202" y="3327400"/>
          <a:ext cx="914400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1000" i="1">
              <a:solidFill>
                <a:schemeClr val="tx1">
                  <a:lumMod val="65000"/>
                  <a:lumOff val="35000"/>
                </a:schemeClr>
              </a:solidFill>
            </a:rPr>
            <a:t>Source : CCMSA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323851</xdr:colOff>
      <xdr:row>3</xdr:row>
      <xdr:rowOff>403226</xdr:rowOff>
    </xdr:from>
    <xdr:to>
      <xdr:col>8</xdr:col>
      <xdr:colOff>752475</xdr:colOff>
      <xdr:row>25</xdr:row>
      <xdr:rowOff>133350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8A928888-BAEE-4642-AD62-621AC91DAF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0.75721</cdr:x>
      <cdr:y>0.65704</cdr:y>
    </cdr:from>
    <cdr:to>
      <cdr:x>0.95344</cdr:x>
      <cdr:y>0.80866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505576" y="3467100"/>
          <a:ext cx="1685925" cy="800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0.71286</cdr:x>
      <cdr:y>0.58664</cdr:y>
    </cdr:from>
    <cdr:to>
      <cdr:x>0.98559</cdr:x>
      <cdr:y>0.83394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6124577" y="3095625"/>
          <a:ext cx="2343150" cy="1304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0.03032</cdr:x>
      <cdr:y>0.74847</cdr:y>
    </cdr:from>
    <cdr:to>
      <cdr:x>0.47452</cdr:x>
      <cdr:y>0.92056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265952" y="3115434"/>
          <a:ext cx="3896755" cy="716312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50">
              <a:effectLst/>
              <a:latin typeface="+mn-lt"/>
              <a:ea typeface="+mn-ea"/>
              <a:cs typeface="+mn-cs"/>
            </a:rPr>
            <a:t>Population en ALD 1 à 32 au</a:t>
          </a:r>
          <a:r>
            <a:rPr lang="fr-FR" sz="1050" baseline="0">
              <a:effectLst/>
              <a:latin typeface="+mn-lt"/>
              <a:ea typeface="+mn-ea"/>
              <a:cs typeface="+mn-cs"/>
            </a:rPr>
            <a:t> 31</a:t>
          </a:r>
          <a:r>
            <a:rPr lang="fr-FR" sz="1050">
              <a:effectLst/>
              <a:latin typeface="+mn-lt"/>
              <a:ea typeface="+mn-ea"/>
              <a:cs typeface="+mn-cs"/>
            </a:rPr>
            <a:t>/12/2022</a:t>
          </a:r>
        </a:p>
        <a:p xmlns:a="http://schemas.openxmlformats.org/drawingml/2006/main">
          <a:r>
            <a:rPr lang="fr-FR" sz="1050">
              <a:effectLst/>
              <a:latin typeface="+mn-lt"/>
              <a:ea typeface="+mn-ea"/>
              <a:cs typeface="+mn-cs"/>
            </a:rPr>
            <a:t>Population protégée en maladie au 02/01/2023 (source:</a:t>
          </a:r>
          <a:r>
            <a:rPr lang="fr-FR" sz="1050" baseline="0">
              <a:effectLst/>
              <a:latin typeface="+mn-lt"/>
              <a:ea typeface="+mn-ea"/>
              <a:cs typeface="+mn-cs"/>
            </a:rPr>
            <a:t> RNIAM)</a:t>
          </a:r>
          <a:endParaRPr lang="fr-FR" sz="1050">
            <a:effectLst/>
          </a:endParaRPr>
        </a:p>
      </cdr:txBody>
    </cdr:sp>
  </cdr:relSizeAnchor>
  <cdr:relSizeAnchor xmlns:cdr="http://schemas.openxmlformats.org/drawingml/2006/chartDrawing">
    <cdr:from>
      <cdr:x>0.83141</cdr:x>
      <cdr:y>0.02068</cdr:y>
    </cdr:from>
    <cdr:to>
      <cdr:x>0.97161</cdr:x>
      <cdr:y>0.09158</cdr:y>
    </cdr:to>
    <cdr:sp macro="" textlink="">
      <cdr:nvSpPr>
        <cdr:cNvPr id="10" name="ZoneTexte 9"/>
        <cdr:cNvSpPr txBox="1"/>
      </cdr:nvSpPr>
      <cdr:spPr>
        <a:xfrm xmlns:a="http://schemas.openxmlformats.org/drawingml/2006/main">
          <a:off x="8924926" y="133351"/>
          <a:ext cx="150495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0.80479</cdr:x>
      <cdr:y>0.00443</cdr:y>
    </cdr:from>
    <cdr:to>
      <cdr:x>0.97959</cdr:x>
      <cdr:y>0.0517</cdr:y>
    </cdr:to>
    <cdr:sp macro="" textlink="">
      <cdr:nvSpPr>
        <cdr:cNvPr id="11" name="ZoneTexte 10"/>
        <cdr:cNvSpPr txBox="1"/>
      </cdr:nvSpPr>
      <cdr:spPr>
        <a:xfrm xmlns:a="http://schemas.openxmlformats.org/drawingml/2006/main">
          <a:off x="8639176" y="28577"/>
          <a:ext cx="18764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fr-FR" sz="1100" b="1"/>
            <a:t>FEMMES</a:t>
          </a:r>
        </a:p>
      </cdr:txBody>
    </cdr:sp>
  </cdr:relSizeAnchor>
  <cdr:relSizeAnchor xmlns:cdr="http://schemas.openxmlformats.org/drawingml/2006/chartDrawing">
    <cdr:from>
      <cdr:x>0.00473</cdr:x>
      <cdr:y>0.00788</cdr:y>
    </cdr:from>
    <cdr:to>
      <cdr:x>0.17953</cdr:x>
      <cdr:y>0.05662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50800" y="50800"/>
          <a:ext cx="18764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fr-FR" sz="1100" b="1"/>
            <a:t>HOMMES</a:t>
          </a:r>
        </a:p>
      </cdr:txBody>
    </cdr:sp>
  </cdr:relSizeAnchor>
  <cdr:relSizeAnchor xmlns:cdr="http://schemas.openxmlformats.org/drawingml/2006/chartDrawing">
    <cdr:from>
      <cdr:x>0.02749</cdr:x>
      <cdr:y>0.80708</cdr:y>
    </cdr:from>
    <cdr:to>
      <cdr:x>0.03909</cdr:x>
      <cdr:y>0.82817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41163" y="3359408"/>
          <a:ext cx="101761" cy="8778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0.02606</cdr:x>
      <cdr:y>0.77117</cdr:y>
    </cdr:from>
    <cdr:to>
      <cdr:x>0.03813</cdr:x>
      <cdr:y>0.78719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228599" y="3209924"/>
          <a:ext cx="105903" cy="666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0.90031</cdr:x>
      <cdr:y>0.94475</cdr:y>
    </cdr:from>
    <cdr:to>
      <cdr:x>1</cdr:x>
      <cdr:y>1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8258174" y="3800474"/>
          <a:ext cx="914400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1000" i="1">
              <a:solidFill>
                <a:schemeClr val="tx1">
                  <a:lumMod val="65000"/>
                  <a:lumOff val="35000"/>
                </a:schemeClr>
              </a:solidFill>
            </a:rPr>
            <a:t>Source : CCMSA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4</xdr:row>
      <xdr:rowOff>71436</xdr:rowOff>
    </xdr:from>
    <xdr:to>
      <xdr:col>10</xdr:col>
      <xdr:colOff>38100</xdr:colOff>
      <xdr:row>18</xdr:row>
      <xdr:rowOff>133349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F88B519-3430-4D96-BF61-0B4A2B8B02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0.86344</cdr:x>
      <cdr:y>0.91341</cdr:y>
    </cdr:from>
    <cdr:to>
      <cdr:x>1</cdr:x>
      <cdr:y>0.99759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781675" y="2411413"/>
          <a:ext cx="914400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1000" i="1">
              <a:solidFill>
                <a:schemeClr val="tx1">
                  <a:lumMod val="65000"/>
                  <a:lumOff val="35000"/>
                </a:schemeClr>
              </a:solidFill>
            </a:rPr>
            <a:t>Source : CCMSA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165099</xdr:colOff>
      <xdr:row>3</xdr:row>
      <xdr:rowOff>28575</xdr:rowOff>
    </xdr:from>
    <xdr:to>
      <xdr:col>8</xdr:col>
      <xdr:colOff>473075</xdr:colOff>
      <xdr:row>28</xdr:row>
      <xdr:rowOff>98424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DF6C181-75C6-4FDA-81CB-7D4EF48B94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0.8646</cdr:x>
      <cdr:y>0.95254</cdr:y>
    </cdr:from>
    <cdr:to>
      <cdr:x>1</cdr:x>
      <cdr:y>1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5838826" y="4460874"/>
          <a:ext cx="914400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1000" i="1">
              <a:solidFill>
                <a:schemeClr val="tx1">
                  <a:lumMod val="65000"/>
                  <a:lumOff val="35000"/>
                </a:schemeClr>
              </a:solidFill>
            </a:rPr>
            <a:t>Source : CCMSA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532695</xdr:colOff>
      <xdr:row>4</xdr:row>
      <xdr:rowOff>7583</xdr:rowOff>
    </xdr:from>
    <xdr:to>
      <xdr:col>11</xdr:col>
      <xdr:colOff>127352</xdr:colOff>
      <xdr:row>27</xdr:row>
      <xdr:rowOff>57150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22EBC25-3962-4513-BA32-DEF9A726EF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-COLLEGE_MEDICAL_ENCM/DERS_ENCM/ALD/13_Statistiques/2022/5%20-%20Tableau%20de%20bord/Tableaux%202022%20analy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alence Tableau 1"/>
      <sheetName val="Prevalence Tableau 1 (2)"/>
      <sheetName val="Prevalence Tableau 2"/>
      <sheetName val="Prevalence Tableau 2 (2)"/>
      <sheetName val="Prevalence Graphique 1"/>
      <sheetName val="Prevalence Graphique 1 (2)"/>
      <sheetName val="Prevalence Tableau 3"/>
      <sheetName val="Prevalence Tableau 3 (2)"/>
      <sheetName val="Prevalence Tableau 4"/>
      <sheetName val="Prevalence Tableau 4 (2)"/>
      <sheetName val="Prevalence Graphique 2"/>
      <sheetName val="Prevalence Graphique 2 (2)"/>
      <sheetName val="Prevalence Graphique 3"/>
      <sheetName val="Prevalence Graphique 3 (2)"/>
      <sheetName val="Prevalence Graphique 4"/>
      <sheetName val="Prevalence Graphique 4 (2)"/>
      <sheetName val="Prevalence Graphique 5"/>
      <sheetName val="Prevalence Graphique 5 (2)"/>
      <sheetName val="Prevalence Tableau 5"/>
      <sheetName val="Prevalence Tableau 5 (2)"/>
      <sheetName val="Prevalence Tableau 6"/>
      <sheetName val="Prevalence Tableau 6 (2)"/>
      <sheetName val="Prevalence Tableau 7"/>
      <sheetName val="Prevalence Tableau 7 (2)"/>
      <sheetName val="Prevalence Tableau 8"/>
      <sheetName val="Prevalence Tableau 8 (2)"/>
      <sheetName val="Prevalence Tableau 9"/>
      <sheetName val="Prevalence Tableau 9 (2)"/>
      <sheetName val="Incidence Tableau 1"/>
      <sheetName val="Incidence Tableau 1 (2)"/>
      <sheetName val="Incidence Tableau 2"/>
      <sheetName val="Incidence Tableau 2 (2)"/>
      <sheetName val="Incidence Graphique 1"/>
      <sheetName val="Incidence Graphique 1 (2)"/>
      <sheetName val="Incidence Tableau 3"/>
      <sheetName val="Incidence Tableau 3 (2)"/>
      <sheetName val="Incidence Graphique 2"/>
      <sheetName val="Incidence Graphique 2 (2)"/>
      <sheetName val="Incidence Graphique 3"/>
      <sheetName val="Incidence Graphique 4 suppr"/>
      <sheetName val="Incidence Graphique 3 (2)"/>
      <sheetName val="Incidence Graphique 4"/>
      <sheetName val="Incidence Graphique 4 (2)"/>
      <sheetName val="Incidence Tableau 4"/>
      <sheetName val="Incidence Tableau 5"/>
      <sheetName val="Incidence Tableau 5 (2)"/>
    </sheetNames>
    <sheetDataSet>
      <sheetData sheetId="0" refreshError="1"/>
      <sheetData sheetId="1">
        <row r="1">
          <cell r="A1">
            <v>2022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arro.thierno@ccmsa.msa.fr" TargetMode="External"/><Relationship Id="rId2" Type="http://schemas.openxmlformats.org/officeDocument/2006/relationships/hyperlink" Target="mailto:danguy.veronique@ccmsa.msa.fr" TargetMode="External"/><Relationship Id="rId1" Type="http://schemas.openxmlformats.org/officeDocument/2006/relationships/hyperlink" Target="mailto:joubert.nadia@ccmsa.msa.fr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EC4DE-D5A5-4DB6-9132-2723AB11099A}">
  <dimension ref="A1:AV233"/>
  <sheetViews>
    <sheetView showGridLines="0" tabSelected="1" workbookViewId="0"/>
  </sheetViews>
  <sheetFormatPr baseColWidth="10" defaultRowHeight="14.5" x14ac:dyDescent="0.35"/>
  <cols>
    <col min="7" max="7" width="35.26953125" customWidth="1"/>
    <col min="8" max="48" width="11.453125" style="272"/>
  </cols>
  <sheetData>
    <row r="1" spans="1:7" ht="15" thickTop="1" x14ac:dyDescent="0.35">
      <c r="A1" s="269"/>
      <c r="B1" s="270"/>
      <c r="C1" s="270"/>
      <c r="D1" s="270"/>
      <c r="E1" s="270"/>
      <c r="F1" s="270"/>
      <c r="G1" s="271" t="s">
        <v>476</v>
      </c>
    </row>
    <row r="2" spans="1:7" ht="7.5" customHeight="1" x14ac:dyDescent="0.35">
      <c r="A2" s="273"/>
      <c r="B2" s="357"/>
      <c r="C2" s="357"/>
      <c r="D2" s="357"/>
      <c r="E2" s="357"/>
      <c r="F2" s="357"/>
      <c r="G2" s="274"/>
    </row>
    <row r="3" spans="1:7" ht="29.5" customHeight="1" x14ac:dyDescent="0.65">
      <c r="A3" s="275"/>
      <c r="B3" s="358"/>
      <c r="C3" s="358"/>
      <c r="D3" s="358"/>
      <c r="E3" s="358"/>
      <c r="F3" s="358"/>
      <c r="G3" s="276"/>
    </row>
    <row r="4" spans="1:7" ht="24.65" customHeight="1" x14ac:dyDescent="0.55000000000000004">
      <c r="A4" s="289" t="s">
        <v>487</v>
      </c>
      <c r="B4" s="290"/>
      <c r="C4" s="290"/>
      <c r="D4" s="290"/>
      <c r="E4" s="290"/>
      <c r="F4" s="290"/>
      <c r="G4" s="291"/>
    </row>
    <row r="5" spans="1:7" ht="24.65" customHeight="1" x14ac:dyDescent="0.65">
      <c r="A5" s="273"/>
      <c r="B5" s="358"/>
      <c r="C5" s="358"/>
      <c r="D5" s="358"/>
      <c r="E5" s="358"/>
      <c r="F5" s="358"/>
      <c r="G5" s="276"/>
    </row>
    <row r="6" spans="1:7" x14ac:dyDescent="0.35">
      <c r="A6" s="273"/>
      <c r="B6" s="359"/>
      <c r="C6" s="359"/>
      <c r="D6" s="359"/>
      <c r="E6" s="359"/>
      <c r="F6" s="359"/>
      <c r="G6" s="277"/>
    </row>
    <row r="7" spans="1:7" ht="15.5" x14ac:dyDescent="0.35">
      <c r="A7" s="292" t="s">
        <v>477</v>
      </c>
      <c r="B7" s="360"/>
      <c r="C7" s="360"/>
      <c r="D7" s="360"/>
      <c r="E7" s="360"/>
      <c r="F7" s="361"/>
      <c r="G7" s="278"/>
    </row>
    <row r="8" spans="1:7" ht="15.5" x14ac:dyDescent="0.35">
      <c r="A8" s="279" t="s">
        <v>478</v>
      </c>
      <c r="B8" s="362"/>
      <c r="C8" s="362"/>
      <c r="D8" s="362"/>
      <c r="E8" s="362"/>
      <c r="F8" s="361"/>
      <c r="G8" s="278"/>
    </row>
    <row r="9" spans="1:7" ht="15.5" x14ac:dyDescent="0.35">
      <c r="A9" s="280" t="s">
        <v>479</v>
      </c>
      <c r="B9" s="361"/>
      <c r="C9" s="361"/>
      <c r="D9" s="361"/>
      <c r="E9" s="361"/>
      <c r="F9" s="361"/>
      <c r="G9" s="278"/>
    </row>
    <row r="10" spans="1:7" ht="15.5" x14ac:dyDescent="0.35">
      <c r="A10" s="281" t="s">
        <v>480</v>
      </c>
      <c r="B10" s="361"/>
      <c r="C10" s="361"/>
      <c r="D10" s="361"/>
      <c r="E10" s="361"/>
      <c r="F10" s="361"/>
      <c r="G10" s="278"/>
    </row>
    <row r="11" spans="1:7" ht="7" customHeight="1" x14ac:dyDescent="0.35">
      <c r="A11" s="280"/>
      <c r="B11" s="361"/>
      <c r="C11" s="361"/>
      <c r="D11" s="361"/>
      <c r="E11" s="361"/>
      <c r="F11" s="361"/>
      <c r="G11" s="278"/>
    </row>
    <row r="12" spans="1:7" ht="15.5" x14ac:dyDescent="0.35">
      <c r="A12" s="280" t="s">
        <v>481</v>
      </c>
      <c r="B12" s="361"/>
      <c r="C12" s="361"/>
      <c r="D12" s="361"/>
      <c r="E12" s="361"/>
      <c r="F12" s="361"/>
      <c r="G12" s="278"/>
    </row>
    <row r="13" spans="1:7" ht="15.5" x14ac:dyDescent="0.35">
      <c r="A13" s="280" t="s">
        <v>482</v>
      </c>
      <c r="B13" s="361"/>
      <c r="C13" s="361"/>
      <c r="D13" s="361"/>
      <c r="E13" s="361"/>
      <c r="F13" s="361"/>
      <c r="G13" s="278"/>
    </row>
    <row r="14" spans="1:7" ht="15.5" x14ac:dyDescent="0.35">
      <c r="A14" s="282" t="s">
        <v>483</v>
      </c>
      <c r="B14" s="361"/>
      <c r="C14" s="361"/>
      <c r="D14" s="361"/>
      <c r="E14" s="361"/>
      <c r="F14" s="361"/>
      <c r="G14" s="278"/>
    </row>
    <row r="15" spans="1:7" ht="10" customHeight="1" x14ac:dyDescent="0.35">
      <c r="A15" s="283"/>
      <c r="B15" s="361"/>
      <c r="C15" s="361"/>
      <c r="D15" s="361"/>
      <c r="E15" s="361"/>
      <c r="F15" s="361"/>
      <c r="G15" s="278"/>
    </row>
    <row r="16" spans="1:7" ht="15.5" x14ac:dyDescent="0.35">
      <c r="A16" s="280" t="s">
        <v>486</v>
      </c>
      <c r="B16" s="361"/>
      <c r="C16" s="361"/>
      <c r="D16" s="361"/>
      <c r="E16" s="361"/>
      <c r="F16" s="361"/>
      <c r="G16" s="278"/>
    </row>
    <row r="17" spans="1:7" ht="15.5" x14ac:dyDescent="0.35">
      <c r="A17" s="280" t="s">
        <v>484</v>
      </c>
      <c r="B17" s="361"/>
      <c r="C17" s="361"/>
      <c r="D17" s="361"/>
      <c r="E17" s="361"/>
      <c r="F17" s="361"/>
      <c r="G17" s="278"/>
    </row>
    <row r="18" spans="1:7" ht="15.5" x14ac:dyDescent="0.35">
      <c r="A18" s="284" t="s">
        <v>485</v>
      </c>
      <c r="B18" s="361"/>
      <c r="C18" s="361"/>
      <c r="D18" s="361"/>
      <c r="E18" s="361"/>
      <c r="F18" s="361"/>
      <c r="G18" s="278"/>
    </row>
    <row r="19" spans="1:7" ht="16" thickBot="1" x14ac:dyDescent="0.4">
      <c r="A19" s="285"/>
      <c r="B19" s="286"/>
      <c r="C19" s="286"/>
      <c r="D19" s="286"/>
      <c r="E19" s="286"/>
      <c r="F19" s="286"/>
      <c r="G19" s="287"/>
    </row>
    <row r="20" spans="1:7" s="272" customFormat="1" ht="15" thickTop="1" x14ac:dyDescent="0.35">
      <c r="A20" s="288"/>
    </row>
    <row r="21" spans="1:7" s="272" customFormat="1" x14ac:dyDescent="0.35"/>
    <row r="22" spans="1:7" s="272" customFormat="1" x14ac:dyDescent="0.35"/>
    <row r="23" spans="1:7" s="272" customFormat="1" x14ac:dyDescent="0.35"/>
    <row r="24" spans="1:7" s="272" customFormat="1" x14ac:dyDescent="0.35"/>
    <row r="25" spans="1:7" s="272" customFormat="1" x14ac:dyDescent="0.35"/>
    <row r="26" spans="1:7" s="272" customFormat="1" x14ac:dyDescent="0.35"/>
    <row r="27" spans="1:7" s="272" customFormat="1" x14ac:dyDescent="0.35"/>
    <row r="28" spans="1:7" s="272" customFormat="1" x14ac:dyDescent="0.35"/>
    <row r="29" spans="1:7" s="272" customFormat="1" x14ac:dyDescent="0.35"/>
    <row r="30" spans="1:7" s="272" customFormat="1" x14ac:dyDescent="0.35"/>
    <row r="31" spans="1:7" s="272" customFormat="1" x14ac:dyDescent="0.35"/>
    <row r="32" spans="1:7" s="272" customFormat="1" x14ac:dyDescent="0.35"/>
    <row r="33" s="272" customFormat="1" x14ac:dyDescent="0.35"/>
    <row r="34" s="272" customFormat="1" x14ac:dyDescent="0.35"/>
    <row r="35" s="272" customFormat="1" x14ac:dyDescent="0.35"/>
    <row r="36" s="272" customFormat="1" x14ac:dyDescent="0.35"/>
    <row r="37" s="272" customFormat="1" x14ac:dyDescent="0.35"/>
    <row r="38" s="272" customFormat="1" x14ac:dyDescent="0.35"/>
    <row r="39" s="272" customFormat="1" x14ac:dyDescent="0.35"/>
    <row r="40" s="272" customFormat="1" x14ac:dyDescent="0.35"/>
    <row r="41" s="272" customFormat="1" x14ac:dyDescent="0.35"/>
    <row r="42" s="272" customFormat="1" x14ac:dyDescent="0.35"/>
    <row r="43" s="272" customFormat="1" x14ac:dyDescent="0.35"/>
    <row r="44" s="272" customFormat="1" x14ac:dyDescent="0.35"/>
    <row r="45" s="272" customFormat="1" x14ac:dyDescent="0.35"/>
    <row r="46" s="272" customFormat="1" x14ac:dyDescent="0.35"/>
    <row r="47" s="272" customFormat="1" x14ac:dyDescent="0.35"/>
    <row r="48" s="272" customFormat="1" x14ac:dyDescent="0.35"/>
    <row r="49" s="272" customFormat="1" x14ac:dyDescent="0.35"/>
    <row r="50" s="272" customFormat="1" x14ac:dyDescent="0.35"/>
    <row r="51" s="272" customFormat="1" x14ac:dyDescent="0.35"/>
    <row r="52" s="272" customFormat="1" x14ac:dyDescent="0.35"/>
    <row r="53" s="272" customFormat="1" x14ac:dyDescent="0.35"/>
    <row r="54" s="272" customFormat="1" x14ac:dyDescent="0.35"/>
    <row r="55" s="272" customFormat="1" x14ac:dyDescent="0.35"/>
    <row r="56" s="272" customFormat="1" x14ac:dyDescent="0.35"/>
    <row r="57" s="272" customFormat="1" x14ac:dyDescent="0.35"/>
    <row r="58" s="272" customFormat="1" x14ac:dyDescent="0.35"/>
    <row r="59" s="272" customFormat="1" x14ac:dyDescent="0.35"/>
    <row r="60" s="272" customFormat="1" x14ac:dyDescent="0.35"/>
    <row r="61" s="272" customFormat="1" x14ac:dyDescent="0.35"/>
    <row r="62" s="272" customFormat="1" x14ac:dyDescent="0.35"/>
    <row r="63" s="272" customFormat="1" x14ac:dyDescent="0.35"/>
    <row r="64" s="272" customFormat="1" x14ac:dyDescent="0.35"/>
    <row r="65" s="272" customFormat="1" x14ac:dyDescent="0.35"/>
    <row r="66" s="272" customFormat="1" x14ac:dyDescent="0.35"/>
    <row r="67" s="272" customFormat="1" x14ac:dyDescent="0.35"/>
    <row r="68" s="272" customFormat="1" x14ac:dyDescent="0.35"/>
    <row r="69" s="272" customFormat="1" x14ac:dyDescent="0.35"/>
    <row r="70" s="272" customFormat="1" x14ac:dyDescent="0.35"/>
    <row r="71" s="272" customFormat="1" x14ac:dyDescent="0.35"/>
    <row r="72" s="272" customFormat="1" x14ac:dyDescent="0.35"/>
    <row r="73" s="272" customFormat="1" x14ac:dyDescent="0.35"/>
    <row r="74" s="272" customFormat="1" x14ac:dyDescent="0.35"/>
    <row r="75" s="272" customFormat="1" x14ac:dyDescent="0.35"/>
    <row r="76" s="272" customFormat="1" x14ac:dyDescent="0.35"/>
    <row r="77" s="272" customFormat="1" x14ac:dyDescent="0.35"/>
    <row r="78" s="272" customFormat="1" x14ac:dyDescent="0.35"/>
    <row r="79" s="272" customFormat="1" x14ac:dyDescent="0.35"/>
    <row r="80" s="272" customFormat="1" x14ac:dyDescent="0.35"/>
    <row r="81" s="272" customFormat="1" x14ac:dyDescent="0.35"/>
    <row r="82" s="272" customFormat="1" x14ac:dyDescent="0.35"/>
    <row r="83" s="272" customFormat="1" x14ac:dyDescent="0.35"/>
    <row r="84" s="272" customFormat="1" x14ac:dyDescent="0.35"/>
    <row r="85" s="272" customFormat="1" x14ac:dyDescent="0.35"/>
    <row r="86" s="272" customFormat="1" x14ac:dyDescent="0.35"/>
    <row r="87" s="272" customFormat="1" x14ac:dyDescent="0.35"/>
    <row r="88" s="272" customFormat="1" x14ac:dyDescent="0.35"/>
    <row r="89" s="272" customFormat="1" x14ac:dyDescent="0.35"/>
    <row r="90" s="272" customFormat="1" x14ac:dyDescent="0.35"/>
    <row r="91" s="272" customFormat="1" x14ac:dyDescent="0.35"/>
    <row r="92" s="272" customFormat="1" x14ac:dyDescent="0.35"/>
    <row r="93" s="272" customFormat="1" x14ac:dyDescent="0.35"/>
    <row r="94" s="272" customFormat="1" x14ac:dyDescent="0.35"/>
    <row r="95" s="272" customFormat="1" x14ac:dyDescent="0.35"/>
    <row r="96" s="272" customFormat="1" x14ac:dyDescent="0.35"/>
    <row r="97" s="272" customFormat="1" x14ac:dyDescent="0.35"/>
    <row r="98" s="272" customFormat="1" x14ac:dyDescent="0.35"/>
    <row r="99" s="272" customFormat="1" x14ac:dyDescent="0.35"/>
    <row r="100" s="272" customFormat="1" x14ac:dyDescent="0.35"/>
    <row r="101" s="272" customFormat="1" x14ac:dyDescent="0.35"/>
    <row r="102" s="272" customFormat="1" x14ac:dyDescent="0.35"/>
    <row r="103" s="272" customFormat="1" x14ac:dyDescent="0.35"/>
    <row r="104" s="272" customFormat="1" x14ac:dyDescent="0.35"/>
    <row r="105" s="272" customFormat="1" x14ac:dyDescent="0.35"/>
    <row r="106" s="272" customFormat="1" x14ac:dyDescent="0.35"/>
    <row r="107" s="272" customFormat="1" x14ac:dyDescent="0.35"/>
    <row r="108" s="272" customFormat="1" x14ac:dyDescent="0.35"/>
    <row r="109" s="272" customFormat="1" x14ac:dyDescent="0.35"/>
    <row r="110" s="272" customFormat="1" x14ac:dyDescent="0.35"/>
    <row r="111" s="272" customFormat="1" x14ac:dyDescent="0.35"/>
    <row r="112" s="272" customFormat="1" x14ac:dyDescent="0.35"/>
    <row r="113" s="272" customFormat="1" x14ac:dyDescent="0.35"/>
    <row r="114" s="272" customFormat="1" x14ac:dyDescent="0.35"/>
    <row r="115" s="272" customFormat="1" x14ac:dyDescent="0.35"/>
    <row r="116" s="272" customFormat="1" x14ac:dyDescent="0.35"/>
    <row r="117" s="272" customFormat="1" x14ac:dyDescent="0.35"/>
    <row r="118" s="272" customFormat="1" x14ac:dyDescent="0.35"/>
    <row r="119" s="272" customFormat="1" x14ac:dyDescent="0.35"/>
    <row r="120" s="272" customFormat="1" x14ac:dyDescent="0.35"/>
    <row r="121" s="272" customFormat="1" x14ac:dyDescent="0.35"/>
    <row r="122" s="272" customFormat="1" x14ac:dyDescent="0.35"/>
    <row r="123" s="272" customFormat="1" x14ac:dyDescent="0.35"/>
    <row r="124" s="272" customFormat="1" x14ac:dyDescent="0.35"/>
    <row r="125" s="272" customFormat="1" x14ac:dyDescent="0.35"/>
    <row r="126" s="272" customFormat="1" x14ac:dyDescent="0.35"/>
    <row r="127" s="272" customFormat="1" x14ac:dyDescent="0.35"/>
    <row r="128" s="272" customFormat="1" x14ac:dyDescent="0.35"/>
    <row r="129" s="272" customFormat="1" x14ac:dyDescent="0.35"/>
    <row r="130" s="272" customFormat="1" x14ac:dyDescent="0.35"/>
    <row r="131" s="272" customFormat="1" x14ac:dyDescent="0.35"/>
    <row r="132" s="272" customFormat="1" x14ac:dyDescent="0.35"/>
    <row r="133" s="272" customFormat="1" x14ac:dyDescent="0.35"/>
    <row r="134" s="272" customFormat="1" x14ac:dyDescent="0.35"/>
    <row r="135" s="272" customFormat="1" x14ac:dyDescent="0.35"/>
    <row r="136" s="272" customFormat="1" x14ac:dyDescent="0.35"/>
    <row r="137" s="272" customFormat="1" x14ac:dyDescent="0.35"/>
    <row r="138" s="272" customFormat="1" x14ac:dyDescent="0.35"/>
    <row r="139" s="272" customFormat="1" x14ac:dyDescent="0.35"/>
    <row r="140" s="272" customFormat="1" x14ac:dyDescent="0.35"/>
    <row r="141" s="272" customFormat="1" x14ac:dyDescent="0.35"/>
    <row r="142" s="272" customFormat="1" x14ac:dyDescent="0.35"/>
    <row r="143" s="272" customFormat="1" x14ac:dyDescent="0.35"/>
    <row r="144" s="272" customFormat="1" x14ac:dyDescent="0.35"/>
    <row r="145" s="272" customFormat="1" x14ac:dyDescent="0.35"/>
    <row r="146" s="272" customFormat="1" x14ac:dyDescent="0.35"/>
    <row r="147" s="272" customFormat="1" x14ac:dyDescent="0.35"/>
    <row r="148" s="272" customFormat="1" x14ac:dyDescent="0.35"/>
    <row r="149" s="272" customFormat="1" x14ac:dyDescent="0.35"/>
    <row r="150" s="272" customFormat="1" x14ac:dyDescent="0.35"/>
    <row r="151" s="272" customFormat="1" x14ac:dyDescent="0.35"/>
    <row r="152" s="272" customFormat="1" x14ac:dyDescent="0.35"/>
    <row r="153" s="272" customFormat="1" x14ac:dyDescent="0.35"/>
    <row r="154" s="272" customFormat="1" x14ac:dyDescent="0.35"/>
    <row r="155" s="272" customFormat="1" x14ac:dyDescent="0.35"/>
    <row r="156" s="272" customFormat="1" x14ac:dyDescent="0.35"/>
    <row r="157" s="272" customFormat="1" x14ac:dyDescent="0.35"/>
    <row r="158" s="272" customFormat="1" x14ac:dyDescent="0.35"/>
    <row r="159" s="272" customFormat="1" x14ac:dyDescent="0.35"/>
    <row r="160" s="272" customFormat="1" x14ac:dyDescent="0.35"/>
    <row r="161" s="272" customFormat="1" x14ac:dyDescent="0.35"/>
    <row r="162" s="272" customFormat="1" x14ac:dyDescent="0.35"/>
    <row r="163" s="272" customFormat="1" x14ac:dyDescent="0.35"/>
    <row r="164" s="272" customFormat="1" x14ac:dyDescent="0.35"/>
    <row r="165" s="272" customFormat="1" x14ac:dyDescent="0.35"/>
    <row r="166" s="272" customFormat="1" x14ac:dyDescent="0.35"/>
    <row r="167" s="272" customFormat="1" x14ac:dyDescent="0.35"/>
    <row r="168" s="272" customFormat="1" x14ac:dyDescent="0.35"/>
    <row r="169" s="272" customFormat="1" x14ac:dyDescent="0.35"/>
    <row r="170" s="272" customFormat="1" x14ac:dyDescent="0.35"/>
    <row r="171" s="272" customFormat="1" x14ac:dyDescent="0.35"/>
    <row r="172" s="272" customFormat="1" x14ac:dyDescent="0.35"/>
    <row r="173" s="272" customFormat="1" x14ac:dyDescent="0.35"/>
    <row r="174" s="272" customFormat="1" x14ac:dyDescent="0.35"/>
    <row r="175" s="272" customFormat="1" x14ac:dyDescent="0.35"/>
    <row r="176" s="272" customFormat="1" x14ac:dyDescent="0.35"/>
    <row r="177" s="272" customFormat="1" x14ac:dyDescent="0.35"/>
    <row r="178" s="272" customFormat="1" x14ac:dyDescent="0.35"/>
    <row r="179" s="272" customFormat="1" x14ac:dyDescent="0.35"/>
    <row r="180" s="272" customFormat="1" x14ac:dyDescent="0.35"/>
    <row r="181" s="272" customFormat="1" x14ac:dyDescent="0.35"/>
    <row r="182" s="272" customFormat="1" x14ac:dyDescent="0.35"/>
    <row r="183" s="272" customFormat="1" x14ac:dyDescent="0.35"/>
    <row r="184" s="272" customFormat="1" x14ac:dyDescent="0.35"/>
    <row r="185" s="272" customFormat="1" x14ac:dyDescent="0.35"/>
    <row r="186" s="272" customFormat="1" x14ac:dyDescent="0.35"/>
    <row r="187" s="272" customFormat="1" x14ac:dyDescent="0.35"/>
    <row r="188" s="272" customFormat="1" x14ac:dyDescent="0.35"/>
    <row r="189" s="272" customFormat="1" x14ac:dyDescent="0.35"/>
    <row r="190" s="272" customFormat="1" x14ac:dyDescent="0.35"/>
    <row r="191" s="272" customFormat="1" x14ac:dyDescent="0.35"/>
    <row r="192" s="272" customFormat="1" x14ac:dyDescent="0.35"/>
    <row r="193" s="272" customFormat="1" x14ac:dyDescent="0.35"/>
    <row r="194" s="272" customFormat="1" x14ac:dyDescent="0.35"/>
    <row r="195" s="272" customFormat="1" x14ac:dyDescent="0.35"/>
    <row r="196" s="272" customFormat="1" x14ac:dyDescent="0.35"/>
    <row r="197" s="272" customFormat="1" x14ac:dyDescent="0.35"/>
    <row r="198" s="272" customFormat="1" x14ac:dyDescent="0.35"/>
    <row r="199" s="272" customFormat="1" x14ac:dyDescent="0.35"/>
    <row r="200" s="272" customFormat="1" x14ac:dyDescent="0.35"/>
    <row r="201" s="272" customFormat="1" x14ac:dyDescent="0.35"/>
    <row r="202" s="272" customFormat="1" x14ac:dyDescent="0.35"/>
    <row r="203" s="272" customFormat="1" x14ac:dyDescent="0.35"/>
    <row r="204" s="272" customFormat="1" x14ac:dyDescent="0.35"/>
    <row r="205" s="272" customFormat="1" x14ac:dyDescent="0.35"/>
    <row r="206" s="272" customFormat="1" x14ac:dyDescent="0.35"/>
    <row r="207" s="272" customFormat="1" x14ac:dyDescent="0.35"/>
    <row r="208" s="272" customFormat="1" x14ac:dyDescent="0.35"/>
    <row r="209" s="272" customFormat="1" x14ac:dyDescent="0.35"/>
    <row r="210" s="272" customFormat="1" x14ac:dyDescent="0.35"/>
    <row r="211" s="272" customFormat="1" x14ac:dyDescent="0.35"/>
    <row r="212" s="272" customFormat="1" x14ac:dyDescent="0.35"/>
    <row r="213" s="272" customFormat="1" x14ac:dyDescent="0.35"/>
    <row r="214" s="272" customFormat="1" x14ac:dyDescent="0.35"/>
    <row r="215" s="272" customFormat="1" x14ac:dyDescent="0.35"/>
    <row r="216" s="272" customFormat="1" x14ac:dyDescent="0.35"/>
    <row r="217" s="272" customFormat="1" x14ac:dyDescent="0.35"/>
    <row r="218" s="272" customFormat="1" x14ac:dyDescent="0.35"/>
    <row r="219" s="272" customFormat="1" x14ac:dyDescent="0.35"/>
    <row r="220" s="272" customFormat="1" x14ac:dyDescent="0.35"/>
    <row r="221" s="272" customFormat="1" x14ac:dyDescent="0.35"/>
    <row r="222" s="272" customFormat="1" x14ac:dyDescent="0.35"/>
    <row r="223" s="272" customFormat="1" x14ac:dyDescent="0.35"/>
    <row r="224" s="272" customFormat="1" x14ac:dyDescent="0.35"/>
    <row r="225" s="272" customFormat="1" x14ac:dyDescent="0.35"/>
    <row r="226" s="272" customFormat="1" x14ac:dyDescent="0.35"/>
    <row r="227" s="272" customFormat="1" x14ac:dyDescent="0.35"/>
    <row r="228" s="272" customFormat="1" x14ac:dyDescent="0.35"/>
    <row r="229" s="272" customFormat="1" x14ac:dyDescent="0.35"/>
    <row r="230" s="272" customFormat="1" x14ac:dyDescent="0.35"/>
    <row r="231" s="272" customFormat="1" x14ac:dyDescent="0.35"/>
    <row r="232" s="272" customFormat="1" x14ac:dyDescent="0.35"/>
    <row r="233" s="272" customFormat="1" x14ac:dyDescent="0.35"/>
  </sheetData>
  <mergeCells count="2">
    <mergeCell ref="A4:G4"/>
    <mergeCell ref="A7:E7"/>
  </mergeCells>
  <hyperlinks>
    <hyperlink ref="A10" r:id="rId1" display="mailto:joubert.nadia@ccmsa.msa.fr" xr:uid="{144A9688-CAAB-4575-94BF-47E2F435952A}"/>
    <hyperlink ref="A14" r:id="rId2" xr:uid="{319CEB58-2FC1-4355-9B3E-13D15FB5288B}"/>
    <hyperlink ref="A18" r:id="rId3" xr:uid="{25DAE6BD-87B7-4D2C-B3DE-80BE8CB9790B}"/>
  </hyperlinks>
  <pageMargins left="0.7" right="0.7" top="0.75" bottom="0.75" header="0.3" footer="0.3"/>
  <pageSetup paperSize="9" orientation="portrait" verticalDpi="0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836D9-FC71-43DA-943C-4E3EE7B28DE7}">
  <dimension ref="A1:M29"/>
  <sheetViews>
    <sheetView showGridLines="0" zoomScale="90" zoomScaleNormal="90" workbookViewId="0">
      <selection activeCell="B2" sqref="B2:M2"/>
    </sheetView>
  </sheetViews>
  <sheetFormatPr baseColWidth="10" defaultRowHeight="14.5" x14ac:dyDescent="0.35"/>
  <cols>
    <col min="2" max="2" width="38.1796875" customWidth="1"/>
    <col min="6" max="6" width="65.7265625" bestFit="1" customWidth="1"/>
    <col min="7" max="7" width="23.81640625" bestFit="1" customWidth="1"/>
    <col min="8" max="8" width="8.1796875" bestFit="1" customWidth="1"/>
    <col min="9" max="9" width="12.54296875" bestFit="1" customWidth="1"/>
    <col min="12" max="12" width="21.26953125" bestFit="1" customWidth="1"/>
  </cols>
  <sheetData>
    <row r="1" spans="1:13" ht="9" customHeight="1" x14ac:dyDescent="0.35"/>
    <row r="2" spans="1:13" ht="36.75" customHeight="1" x14ac:dyDescent="0.35">
      <c r="B2" s="293" t="s">
        <v>91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4" spans="1:13" ht="15.5" x14ac:dyDescent="0.35">
      <c r="B4" s="294" t="str">
        <f>CONCATENATE("Graphique 5 : Taux de prévalence par sexe, standardisé par âge et régime, des 10 principales ALD au 31 décembre ", 'Prevalence Tableau 1'!A1)</f>
        <v>Graphique 5 : Taux de prévalence par sexe, standardisé par âge et régime, des 10 principales ALD au 31 décembre 2022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</row>
    <row r="6" spans="1:13" x14ac:dyDescent="0.35">
      <c r="B6" s="244" t="s">
        <v>148</v>
      </c>
      <c r="C6" s="244" t="s">
        <v>1</v>
      </c>
      <c r="D6" s="244" t="s">
        <v>2</v>
      </c>
    </row>
    <row r="7" spans="1:13" x14ac:dyDescent="0.35">
      <c r="A7" s="21"/>
      <c r="B7" s="7" t="s">
        <v>193</v>
      </c>
      <c r="C7" s="107">
        <v>57.114346958385703</v>
      </c>
      <c r="D7" s="107">
        <v>60.924065314671672</v>
      </c>
      <c r="E7" s="74"/>
      <c r="F7" s="74"/>
    </row>
    <row r="8" spans="1:13" x14ac:dyDescent="0.35">
      <c r="A8" s="21"/>
      <c r="B8" s="7" t="s">
        <v>187</v>
      </c>
      <c r="C8" s="107">
        <v>47.9118929706556</v>
      </c>
      <c r="D8" s="107">
        <v>42.889960031337559</v>
      </c>
      <c r="E8" s="74"/>
      <c r="F8" s="74"/>
    </row>
    <row r="9" spans="1:13" x14ac:dyDescent="0.35">
      <c r="A9" s="21"/>
      <c r="B9" s="7" t="s">
        <v>186</v>
      </c>
      <c r="C9" s="107">
        <v>44.557616970951294</v>
      </c>
      <c r="D9" s="107">
        <v>41.613479998637501</v>
      </c>
      <c r="E9" s="74"/>
      <c r="F9" s="74"/>
    </row>
    <row r="10" spans="1:13" x14ac:dyDescent="0.35">
      <c r="A10" s="21"/>
      <c r="B10" s="7" t="s">
        <v>185</v>
      </c>
      <c r="C10" s="107">
        <v>20.45827481705965</v>
      </c>
      <c r="D10" s="107">
        <v>39.196770176438292</v>
      </c>
      <c r="E10" s="74"/>
      <c r="F10" s="74"/>
    </row>
    <row r="11" spans="1:13" x14ac:dyDescent="0.35">
      <c r="A11" s="21"/>
      <c r="B11" s="7" t="s">
        <v>192</v>
      </c>
      <c r="C11" s="107">
        <v>22.190849286717423</v>
      </c>
      <c r="D11" s="107">
        <v>17.487949647452496</v>
      </c>
      <c r="E11" s="74"/>
      <c r="F11" s="74"/>
    </row>
    <row r="12" spans="1:13" x14ac:dyDescent="0.35">
      <c r="A12" s="21"/>
      <c r="B12" s="7" t="s">
        <v>191</v>
      </c>
      <c r="C12" s="107">
        <v>18.523172444378744</v>
      </c>
      <c r="D12" s="107">
        <v>5.2427477055401317</v>
      </c>
      <c r="E12" s="74"/>
      <c r="F12" s="74"/>
    </row>
    <row r="13" spans="1:13" x14ac:dyDescent="0.35">
      <c r="A13" s="21"/>
      <c r="B13" s="7" t="s">
        <v>183</v>
      </c>
      <c r="C13" s="107">
        <v>12.916697464705447</v>
      </c>
      <c r="D13" s="107">
        <v>10.260913442414354</v>
      </c>
      <c r="E13" s="74"/>
      <c r="F13" s="74"/>
    </row>
    <row r="14" spans="1:13" x14ac:dyDescent="0.35">
      <c r="A14" s="21"/>
      <c r="B14" s="7" t="s">
        <v>180</v>
      </c>
      <c r="C14" s="107">
        <v>10.225441643876117</v>
      </c>
      <c r="D14" s="107">
        <v>5.6763236913193005</v>
      </c>
      <c r="E14" s="74"/>
      <c r="F14" s="74"/>
    </row>
    <row r="15" spans="1:13" x14ac:dyDescent="0.35">
      <c r="A15" s="21"/>
      <c r="B15" s="7" t="s">
        <v>190</v>
      </c>
      <c r="C15" s="107">
        <v>10.215832655776479</v>
      </c>
      <c r="D15" s="107">
        <v>14.196582543688121</v>
      </c>
      <c r="E15" s="74"/>
      <c r="F15" s="74"/>
    </row>
    <row r="16" spans="1:13" x14ac:dyDescent="0.35">
      <c r="A16" s="21"/>
      <c r="B16" s="7" t="s">
        <v>189</v>
      </c>
      <c r="C16" s="107">
        <v>8.2526424717274018</v>
      </c>
      <c r="D16" s="107">
        <v>3.7722842757404713</v>
      </c>
      <c r="E16" s="74"/>
      <c r="F16" s="74"/>
    </row>
    <row r="17" spans="1:6" x14ac:dyDescent="0.35">
      <c r="A17" s="21"/>
      <c r="B17" s="74"/>
      <c r="C17" s="74"/>
    </row>
    <row r="18" spans="1:6" x14ac:dyDescent="0.35">
      <c r="A18" s="21"/>
      <c r="B18" s="74"/>
      <c r="C18" s="74"/>
    </row>
    <row r="19" spans="1:6" x14ac:dyDescent="0.35">
      <c r="A19" s="21"/>
    </row>
    <row r="20" spans="1:6" x14ac:dyDescent="0.35">
      <c r="A20" s="21"/>
      <c r="B20" s="74"/>
    </row>
    <row r="21" spans="1:6" x14ac:dyDescent="0.35">
      <c r="A21" s="21"/>
      <c r="B21" s="74"/>
    </row>
    <row r="22" spans="1:6" x14ac:dyDescent="0.35">
      <c r="A22" s="21"/>
      <c r="B22" s="74"/>
    </row>
    <row r="23" spans="1:6" x14ac:dyDescent="0.35">
      <c r="A23" s="21"/>
      <c r="B23" s="74"/>
    </row>
    <row r="24" spans="1:6" x14ac:dyDescent="0.35">
      <c r="A24" s="21"/>
      <c r="B24" s="74"/>
    </row>
    <row r="25" spans="1:6" x14ac:dyDescent="0.35">
      <c r="A25" s="21"/>
      <c r="B25" s="74"/>
    </row>
    <row r="26" spans="1:6" x14ac:dyDescent="0.35">
      <c r="A26" s="21"/>
      <c r="B26" s="74"/>
    </row>
    <row r="27" spans="1:6" x14ac:dyDescent="0.35">
      <c r="A27" s="21"/>
      <c r="B27" s="74"/>
    </row>
    <row r="28" spans="1:6" x14ac:dyDescent="0.35">
      <c r="E28" s="74"/>
      <c r="F28" s="74"/>
    </row>
    <row r="29" spans="1:6" x14ac:dyDescent="0.35">
      <c r="E29" s="74"/>
      <c r="F29" s="74"/>
    </row>
  </sheetData>
  <mergeCells count="2">
    <mergeCell ref="B2:M2"/>
    <mergeCell ref="B4:L4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231E6-E06A-4F9E-9B99-7DB99B15E4C7}">
  <dimension ref="B1:M22"/>
  <sheetViews>
    <sheetView showGridLines="0" workbookViewId="0">
      <selection activeCell="B2" sqref="B2:M2"/>
    </sheetView>
  </sheetViews>
  <sheetFormatPr baseColWidth="10" defaultRowHeight="14.5" x14ac:dyDescent="0.35"/>
  <cols>
    <col min="2" max="2" width="12.81640625" customWidth="1"/>
  </cols>
  <sheetData>
    <row r="1" spans="2:13" ht="9" customHeight="1" x14ac:dyDescent="0.35"/>
    <row r="2" spans="2:13" ht="36.75" customHeight="1" x14ac:dyDescent="0.35">
      <c r="B2" s="326" t="s">
        <v>195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</row>
    <row r="4" spans="2:13" ht="15.5" x14ac:dyDescent="0.35">
      <c r="B4" s="327" t="str">
        <f>CONCATENATE("Tableau 5 : Répartition et taux de prévalence des assurés pris en charge au titre d’une ALD 1 à 32 au 31 décembre ",'Prevalence Tableau 1'!A1," par tranche d’âge")</f>
        <v>Tableau 5 : Répartition et taux de prévalence des assurés pris en charge au titre d’une ALD 1 à 32 au 31 décembre 2022 par tranche d’âge</v>
      </c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</row>
    <row r="6" spans="2:13" ht="58" x14ac:dyDescent="0.35">
      <c r="B6" s="98"/>
      <c r="C6" s="223" t="s">
        <v>194</v>
      </c>
      <c r="D6" s="223" t="s">
        <v>90</v>
      </c>
      <c r="E6" s="223" t="s">
        <v>166</v>
      </c>
      <c r="F6" s="223" t="s">
        <v>86</v>
      </c>
    </row>
    <row r="7" spans="2:13" x14ac:dyDescent="0.35">
      <c r="B7" s="79" t="s">
        <v>49</v>
      </c>
      <c r="C7" s="66">
        <v>188501</v>
      </c>
      <c r="D7" s="66">
        <v>4409</v>
      </c>
      <c r="E7" s="144">
        <f t="shared" ref="E7:E17" si="0">D7/$D$17</f>
        <v>6.4408592097420737E-3</v>
      </c>
      <c r="F7" s="28">
        <f t="shared" ref="F7:F16" si="1">D7/C7*1000</f>
        <v>23.389796340602967</v>
      </c>
    </row>
    <row r="8" spans="2:13" x14ac:dyDescent="0.35">
      <c r="B8" s="79" t="s">
        <v>48</v>
      </c>
      <c r="C8" s="66">
        <v>296515</v>
      </c>
      <c r="D8" s="66">
        <v>9944</v>
      </c>
      <c r="E8" s="144">
        <f t="shared" si="0"/>
        <v>1.4526628256220272E-2</v>
      </c>
      <c r="F8" s="28">
        <f t="shared" si="1"/>
        <v>33.536246058378161</v>
      </c>
    </row>
    <row r="9" spans="2:13" x14ac:dyDescent="0.35">
      <c r="B9" s="79" t="s">
        <v>47</v>
      </c>
      <c r="C9" s="66">
        <v>302330</v>
      </c>
      <c r="D9" s="66">
        <v>9971</v>
      </c>
      <c r="E9" s="144">
        <f t="shared" si="0"/>
        <v>1.4566071032056751E-2</v>
      </c>
      <c r="F9" s="28">
        <f t="shared" si="1"/>
        <v>32.980517977044954</v>
      </c>
    </row>
    <row r="10" spans="2:13" x14ac:dyDescent="0.35">
      <c r="B10" s="79" t="s">
        <v>46</v>
      </c>
      <c r="C10" s="66">
        <v>334171</v>
      </c>
      <c r="D10" s="66">
        <v>16136</v>
      </c>
      <c r="E10" s="144">
        <f t="shared" si="0"/>
        <v>2.3572171514719461E-2</v>
      </c>
      <c r="F10" s="28">
        <f t="shared" si="1"/>
        <v>48.286655634390776</v>
      </c>
    </row>
    <row r="11" spans="2:13" x14ac:dyDescent="0.35">
      <c r="B11" s="79" t="s">
        <v>45</v>
      </c>
      <c r="C11" s="66">
        <v>339338</v>
      </c>
      <c r="D11" s="66">
        <v>28584</v>
      </c>
      <c r="E11" s="144">
        <f t="shared" si="0"/>
        <v>4.1756752018885783E-2</v>
      </c>
      <c r="F11" s="28">
        <f t="shared" si="1"/>
        <v>84.234597952483952</v>
      </c>
    </row>
    <row r="12" spans="2:13" x14ac:dyDescent="0.35">
      <c r="B12" s="79" t="s">
        <v>44</v>
      </c>
      <c r="C12" s="66">
        <v>394640</v>
      </c>
      <c r="D12" s="66">
        <v>65224</v>
      </c>
      <c r="E12" s="144">
        <f t="shared" si="0"/>
        <v>9.5282059672537306E-2</v>
      </c>
      <c r="F12" s="28">
        <f t="shared" si="1"/>
        <v>165.27468072167036</v>
      </c>
    </row>
    <row r="13" spans="2:13" x14ac:dyDescent="0.35">
      <c r="B13" s="79" t="s">
        <v>43</v>
      </c>
      <c r="C13" s="66">
        <v>427818</v>
      </c>
      <c r="D13" s="66">
        <v>124784</v>
      </c>
      <c r="E13" s="144">
        <f t="shared" si="0"/>
        <v>0.18228990148071103</v>
      </c>
      <c r="F13" s="28">
        <f t="shared" si="1"/>
        <v>291.67543207625675</v>
      </c>
    </row>
    <row r="14" spans="2:13" x14ac:dyDescent="0.35">
      <c r="B14" s="79" t="s">
        <v>42</v>
      </c>
      <c r="C14" s="66">
        <v>374453</v>
      </c>
      <c r="D14" s="66">
        <v>162514</v>
      </c>
      <c r="E14" s="144">
        <f t="shared" si="0"/>
        <v>0.23740752860331671</v>
      </c>
      <c r="F14" s="28">
        <f t="shared" si="1"/>
        <v>434.00373344585302</v>
      </c>
    </row>
    <row r="15" spans="2:13" x14ac:dyDescent="0.35">
      <c r="B15" s="79" t="s">
        <v>41</v>
      </c>
      <c r="C15" s="66">
        <v>280223</v>
      </c>
      <c r="D15" s="66">
        <v>176666</v>
      </c>
      <c r="E15" s="144">
        <f t="shared" si="0"/>
        <v>0.25808138651582968</v>
      </c>
      <c r="F15" s="28">
        <f t="shared" si="1"/>
        <v>630.44789328499087</v>
      </c>
    </row>
    <row r="16" spans="2:13" x14ac:dyDescent="0.35">
      <c r="B16" s="79" t="s">
        <v>40</v>
      </c>
      <c r="C16" s="66">
        <v>147018</v>
      </c>
      <c r="D16" s="66">
        <v>86304</v>
      </c>
      <c r="E16" s="144">
        <f t="shared" si="0"/>
        <v>0.12607664169598093</v>
      </c>
      <c r="F16" s="28">
        <f t="shared" si="1"/>
        <v>587.03015957229729</v>
      </c>
    </row>
    <row r="17" spans="2:9" x14ac:dyDescent="0.35">
      <c r="B17" s="224" t="s">
        <v>0</v>
      </c>
      <c r="C17" s="225">
        <v>3085007</v>
      </c>
      <c r="D17" s="225">
        <v>684536</v>
      </c>
      <c r="E17" s="242">
        <f t="shared" si="0"/>
        <v>1</v>
      </c>
      <c r="F17" s="243">
        <f>D17/C17*1000</f>
        <v>221.89123071681846</v>
      </c>
    </row>
    <row r="18" spans="2:9" ht="6" customHeight="1" x14ac:dyDescent="0.35"/>
    <row r="19" spans="2:9" ht="13" customHeight="1" x14ac:dyDescent="0.35">
      <c r="F19" s="73" t="s">
        <v>80</v>
      </c>
    </row>
    <row r="22" spans="2:9" x14ac:dyDescent="0.35">
      <c r="I22" s="99"/>
    </row>
  </sheetData>
  <mergeCells count="2">
    <mergeCell ref="B2:M2"/>
    <mergeCell ref="B4:M4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6E95D-3D03-456A-B1EC-C25CA6739076}">
  <dimension ref="B1:M18"/>
  <sheetViews>
    <sheetView showGridLines="0" workbookViewId="0">
      <selection activeCell="G18" sqref="G18"/>
    </sheetView>
  </sheetViews>
  <sheetFormatPr baseColWidth="10" defaultRowHeight="14.5" x14ac:dyDescent="0.35"/>
  <cols>
    <col min="2" max="2" width="12.81640625" bestFit="1" customWidth="1"/>
    <col min="3" max="3" width="22.1796875" bestFit="1" customWidth="1"/>
    <col min="4" max="4" width="23.81640625" bestFit="1" customWidth="1"/>
    <col min="5" max="5" width="8" bestFit="1" customWidth="1"/>
    <col min="6" max="6" width="12.54296875" bestFit="1" customWidth="1"/>
    <col min="7" max="7" width="14" customWidth="1"/>
    <col min="8" max="8" width="22.1796875" bestFit="1" customWidth="1"/>
    <col min="9" max="9" width="23.81640625" bestFit="1" customWidth="1"/>
    <col min="10" max="10" width="8" bestFit="1" customWidth="1"/>
    <col min="11" max="11" width="12.54296875" bestFit="1" customWidth="1"/>
    <col min="12" max="12" width="2.54296875" customWidth="1"/>
    <col min="13" max="13" width="21.26953125" bestFit="1" customWidth="1"/>
    <col min="14" max="14" width="23.81640625" bestFit="1" customWidth="1"/>
    <col min="15" max="15" width="8" bestFit="1" customWidth="1"/>
    <col min="16" max="16" width="12.54296875" bestFit="1" customWidth="1"/>
  </cols>
  <sheetData>
    <row r="1" spans="2:13" ht="9" customHeight="1" x14ac:dyDescent="0.35"/>
    <row r="2" spans="2:13" ht="36.75" customHeight="1" x14ac:dyDescent="0.35">
      <c r="B2" s="326" t="s">
        <v>195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</row>
    <row r="4" spans="2:13" ht="15.5" x14ac:dyDescent="0.35">
      <c r="B4" s="294" t="str">
        <f>CONCATENATE("Tableau 6 : Effectifs et taux de prévalence des patients en ALD 1 à 32 au 31 décembre ", 'Prevalence Tableau 1'!A1,", par sexe et tranche d’âge")</f>
        <v>Tableau 6 : Effectifs et taux de prévalence des patients en ALD 1 à 32 au 31 décembre 2022, par sexe et tranche d’âge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</row>
    <row r="6" spans="2:13" ht="15" customHeight="1" x14ac:dyDescent="0.35">
      <c r="B6" s="239"/>
      <c r="C6" s="328" t="s">
        <v>90</v>
      </c>
      <c r="D6" s="328"/>
      <c r="E6" s="328"/>
      <c r="F6" s="328" t="s">
        <v>198</v>
      </c>
      <c r="G6" s="328"/>
      <c r="H6" s="328"/>
      <c r="J6" s="329" t="s">
        <v>197</v>
      </c>
      <c r="K6" s="329"/>
      <c r="L6" s="329"/>
    </row>
    <row r="7" spans="2:13" x14ac:dyDescent="0.35">
      <c r="B7" s="240" t="s">
        <v>196</v>
      </c>
      <c r="C7" s="241" t="s">
        <v>2</v>
      </c>
      <c r="D7" s="241" t="s">
        <v>1</v>
      </c>
      <c r="E7" s="241" t="s">
        <v>0</v>
      </c>
      <c r="F7" s="241" t="s">
        <v>2</v>
      </c>
      <c r="G7" s="241" t="s">
        <v>1</v>
      </c>
      <c r="H7" s="241" t="s">
        <v>0</v>
      </c>
      <c r="J7" s="145"/>
      <c r="K7" s="149" t="s">
        <v>53</v>
      </c>
      <c r="L7" s="149" t="s">
        <v>52</v>
      </c>
    </row>
    <row r="8" spans="2:13" x14ac:dyDescent="0.35">
      <c r="B8" s="148" t="s">
        <v>49</v>
      </c>
      <c r="C8" s="108">
        <v>2665</v>
      </c>
      <c r="D8" s="108">
        <v>1744</v>
      </c>
      <c r="E8" s="108">
        <v>4409</v>
      </c>
      <c r="F8" s="147">
        <v>28</v>
      </c>
      <c r="G8" s="147">
        <v>19</v>
      </c>
      <c r="H8" s="146">
        <v>23</v>
      </c>
      <c r="J8" s="148" t="s">
        <v>49</v>
      </c>
      <c r="K8" s="84">
        <f t="shared" ref="K8:K18" si="0">C8/$E8</f>
        <v>0.60444545248355641</v>
      </c>
      <c r="L8" s="84">
        <f t="shared" ref="L8:L18" si="1">D8/$E8</f>
        <v>0.39555454751644364</v>
      </c>
    </row>
    <row r="9" spans="2:13" x14ac:dyDescent="0.35">
      <c r="B9" s="148" t="s">
        <v>48</v>
      </c>
      <c r="C9" s="108">
        <v>5757</v>
      </c>
      <c r="D9" s="108">
        <v>4187</v>
      </c>
      <c r="E9" s="108">
        <v>9944</v>
      </c>
      <c r="F9" s="147">
        <v>36</v>
      </c>
      <c r="G9" s="147">
        <v>30</v>
      </c>
      <c r="H9" s="146">
        <v>34</v>
      </c>
      <c r="J9" s="148" t="s">
        <v>48</v>
      </c>
      <c r="K9" s="84">
        <f t="shared" si="0"/>
        <v>0.57894207562349154</v>
      </c>
      <c r="L9" s="84">
        <f t="shared" si="1"/>
        <v>0.42105792437650846</v>
      </c>
    </row>
    <row r="10" spans="2:13" x14ac:dyDescent="0.35">
      <c r="B10" s="148" t="s">
        <v>47</v>
      </c>
      <c r="C10" s="108">
        <v>6157</v>
      </c>
      <c r="D10" s="108">
        <v>3814</v>
      </c>
      <c r="E10" s="108">
        <v>9971</v>
      </c>
      <c r="F10" s="147">
        <v>33</v>
      </c>
      <c r="G10" s="147">
        <v>34</v>
      </c>
      <c r="H10" s="146">
        <v>33</v>
      </c>
      <c r="J10" s="148" t="s">
        <v>47</v>
      </c>
      <c r="K10" s="84">
        <f t="shared" si="0"/>
        <v>0.61749072309698128</v>
      </c>
      <c r="L10" s="84">
        <f t="shared" si="1"/>
        <v>0.38250927690301878</v>
      </c>
    </row>
    <row r="11" spans="2:13" x14ac:dyDescent="0.35">
      <c r="B11" s="148" t="s">
        <v>46</v>
      </c>
      <c r="C11" s="108">
        <v>9588</v>
      </c>
      <c r="D11" s="108">
        <v>6548</v>
      </c>
      <c r="E11" s="108">
        <v>16136</v>
      </c>
      <c r="F11" s="147">
        <v>46</v>
      </c>
      <c r="G11" s="147">
        <v>52</v>
      </c>
      <c r="H11" s="146">
        <v>48</v>
      </c>
      <c r="J11" s="148" t="s">
        <v>46</v>
      </c>
      <c r="K11" s="84">
        <f t="shared" si="0"/>
        <v>0.59419930589985126</v>
      </c>
      <c r="L11" s="84">
        <f t="shared" si="1"/>
        <v>0.40580069410014874</v>
      </c>
    </row>
    <row r="12" spans="2:13" x14ac:dyDescent="0.35">
      <c r="B12" s="148" t="s">
        <v>45</v>
      </c>
      <c r="C12" s="108">
        <v>16479</v>
      </c>
      <c r="D12" s="108">
        <v>12105</v>
      </c>
      <c r="E12" s="108">
        <v>28584</v>
      </c>
      <c r="F12" s="147">
        <v>79</v>
      </c>
      <c r="G12" s="147">
        <v>92</v>
      </c>
      <c r="H12" s="146">
        <v>84</v>
      </c>
      <c r="J12" s="148" t="s">
        <v>45</v>
      </c>
      <c r="K12" s="84">
        <f t="shared" si="0"/>
        <v>0.57651133501259444</v>
      </c>
      <c r="L12" s="84">
        <f t="shared" si="1"/>
        <v>0.42348866498740556</v>
      </c>
    </row>
    <row r="13" spans="2:13" x14ac:dyDescent="0.35">
      <c r="B13" s="148" t="s">
        <v>44</v>
      </c>
      <c r="C13" s="108">
        <v>40587</v>
      </c>
      <c r="D13" s="108">
        <v>24637</v>
      </c>
      <c r="E13" s="108">
        <v>65224</v>
      </c>
      <c r="F13" s="147">
        <v>166</v>
      </c>
      <c r="G13" s="147">
        <v>165</v>
      </c>
      <c r="H13" s="146">
        <v>165</v>
      </c>
      <c r="J13" s="148" t="s">
        <v>44</v>
      </c>
      <c r="K13" s="84">
        <f t="shared" si="0"/>
        <v>0.62227094321108789</v>
      </c>
      <c r="L13" s="84">
        <f t="shared" si="1"/>
        <v>0.37772905678891205</v>
      </c>
    </row>
    <row r="14" spans="2:13" x14ac:dyDescent="0.35">
      <c r="B14" s="148" t="s">
        <v>43</v>
      </c>
      <c r="C14" s="108">
        <v>81385</v>
      </c>
      <c r="D14" s="108">
        <v>43399</v>
      </c>
      <c r="E14" s="108">
        <v>124784</v>
      </c>
      <c r="F14" s="147">
        <v>318</v>
      </c>
      <c r="G14" s="147">
        <v>252</v>
      </c>
      <c r="H14" s="146">
        <v>292</v>
      </c>
      <c r="J14" s="148" t="s">
        <v>43</v>
      </c>
      <c r="K14" s="84">
        <f t="shared" si="0"/>
        <v>0.65220701371970768</v>
      </c>
      <c r="L14" s="84">
        <f t="shared" si="1"/>
        <v>0.34779298628029237</v>
      </c>
    </row>
    <row r="15" spans="2:13" x14ac:dyDescent="0.35">
      <c r="B15" s="148" t="s">
        <v>42</v>
      </c>
      <c r="C15" s="108">
        <v>99869</v>
      </c>
      <c r="D15" s="108">
        <v>62645</v>
      </c>
      <c r="E15" s="108">
        <v>162514</v>
      </c>
      <c r="F15" s="147">
        <v>485</v>
      </c>
      <c r="G15" s="147">
        <v>372</v>
      </c>
      <c r="H15" s="146">
        <v>434</v>
      </c>
      <c r="J15" s="148" t="s">
        <v>42</v>
      </c>
      <c r="K15" s="84">
        <f t="shared" si="0"/>
        <v>0.6145255178015433</v>
      </c>
      <c r="L15" s="84">
        <f t="shared" si="1"/>
        <v>0.38547448219845676</v>
      </c>
    </row>
    <row r="16" spans="2:13" x14ac:dyDescent="0.35">
      <c r="B16" s="148" t="s">
        <v>41</v>
      </c>
      <c r="C16" s="108">
        <v>79597</v>
      </c>
      <c r="D16" s="108">
        <v>97069</v>
      </c>
      <c r="E16" s="108">
        <v>176666</v>
      </c>
      <c r="F16" s="147">
        <v>667</v>
      </c>
      <c r="G16" s="147">
        <v>603</v>
      </c>
      <c r="H16" s="146">
        <v>630</v>
      </c>
      <c r="J16" s="148" t="s">
        <v>41</v>
      </c>
      <c r="K16" s="84">
        <f t="shared" si="0"/>
        <v>0.45055075679530865</v>
      </c>
      <c r="L16" s="84">
        <f t="shared" si="1"/>
        <v>0.54944924320469135</v>
      </c>
    </row>
    <row r="17" spans="2:12" x14ac:dyDescent="0.35">
      <c r="B17" s="148" t="s">
        <v>40</v>
      </c>
      <c r="C17" s="108">
        <v>27536</v>
      </c>
      <c r="D17" s="108">
        <v>58768</v>
      </c>
      <c r="E17" s="108">
        <v>86304</v>
      </c>
      <c r="F17" s="147">
        <v>600</v>
      </c>
      <c r="G17" s="147">
        <v>581</v>
      </c>
      <c r="H17" s="146">
        <v>587</v>
      </c>
      <c r="J17" s="148" t="s">
        <v>40</v>
      </c>
      <c r="K17" s="84">
        <f t="shared" si="0"/>
        <v>0.31905821282906932</v>
      </c>
      <c r="L17" s="84">
        <f t="shared" si="1"/>
        <v>0.68094178717093068</v>
      </c>
    </row>
    <row r="18" spans="2:12" x14ac:dyDescent="0.35">
      <c r="B18" s="145" t="s">
        <v>0</v>
      </c>
      <c r="C18" s="96">
        <v>369620</v>
      </c>
      <c r="D18" s="96">
        <v>314916</v>
      </c>
      <c r="E18" s="96">
        <v>684536</v>
      </c>
      <c r="F18" s="147">
        <v>213</v>
      </c>
      <c r="G18" s="147">
        <v>233</v>
      </c>
      <c r="H18" s="146">
        <v>222</v>
      </c>
      <c r="J18" s="145" t="s">
        <v>0</v>
      </c>
      <c r="K18" s="84">
        <f t="shared" si="0"/>
        <v>0.5399569927659027</v>
      </c>
      <c r="L18" s="84">
        <f t="shared" si="1"/>
        <v>0.46004300723409725</v>
      </c>
    </row>
  </sheetData>
  <mergeCells count="5">
    <mergeCell ref="C6:E6"/>
    <mergeCell ref="F6:H6"/>
    <mergeCell ref="B4:L4"/>
    <mergeCell ref="B2:M2"/>
    <mergeCell ref="J6:L6"/>
  </mergeCell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EAEB8-CF70-4147-8E12-F60D15FF1180}">
  <dimension ref="A1:J72"/>
  <sheetViews>
    <sheetView showGridLines="0" zoomScaleNormal="100" workbookViewId="0">
      <selection activeCell="M18" sqref="M18"/>
    </sheetView>
  </sheetViews>
  <sheetFormatPr baseColWidth="10" defaultRowHeight="14.5" x14ac:dyDescent="0.35"/>
  <cols>
    <col min="3" max="3" width="54.26953125" bestFit="1" customWidth="1"/>
  </cols>
  <sheetData>
    <row r="1" spans="1:10" ht="21" x14ac:dyDescent="0.35">
      <c r="A1" s="326" t="s">
        <v>195</v>
      </c>
      <c r="B1" s="326"/>
      <c r="C1" s="326"/>
      <c r="D1" s="326"/>
      <c r="E1" s="326"/>
      <c r="F1" s="326"/>
      <c r="G1" s="326"/>
      <c r="H1" s="326"/>
      <c r="I1" s="326"/>
      <c r="J1" s="326"/>
    </row>
    <row r="2" spans="1:10" ht="21" x14ac:dyDescent="0.35">
      <c r="A2" s="152"/>
      <c r="B2" s="152"/>
      <c r="C2" s="152"/>
      <c r="D2" s="152"/>
      <c r="E2" s="152"/>
      <c r="F2" s="152"/>
      <c r="G2" s="152"/>
      <c r="H2" s="152"/>
      <c r="I2" s="152"/>
      <c r="J2" s="152"/>
    </row>
    <row r="3" spans="1:10" ht="21" x14ac:dyDescent="0.35">
      <c r="A3" s="152"/>
      <c r="B3" s="152"/>
      <c r="C3" s="152"/>
      <c r="D3" s="152"/>
      <c r="E3" s="152"/>
      <c r="F3" s="152"/>
      <c r="G3" s="152"/>
      <c r="H3" s="152"/>
      <c r="I3" s="152"/>
      <c r="J3" s="152"/>
    </row>
    <row r="5" spans="1:10" ht="15.5" x14ac:dyDescent="0.35">
      <c r="A5" s="294"/>
      <c r="B5" s="294"/>
      <c r="C5" s="294"/>
      <c r="D5" s="294"/>
      <c r="E5" s="294"/>
      <c r="F5" s="294"/>
      <c r="G5" s="294"/>
      <c r="H5" s="294"/>
      <c r="I5" s="294"/>
      <c r="J5" s="294"/>
    </row>
    <row r="7" spans="1:10" x14ac:dyDescent="0.35">
      <c r="D7" s="100"/>
    </row>
    <row r="9" spans="1:10" ht="15" customHeight="1" x14ac:dyDescent="0.35">
      <c r="B9" s="332" t="s">
        <v>268</v>
      </c>
      <c r="C9" s="332" t="s">
        <v>267</v>
      </c>
      <c r="D9" s="306" t="s">
        <v>266</v>
      </c>
      <c r="E9" s="306" t="s">
        <v>265</v>
      </c>
      <c r="F9" s="314" t="s">
        <v>264</v>
      </c>
      <c r="G9" s="316"/>
      <c r="H9" s="314" t="s">
        <v>263</v>
      </c>
      <c r="I9" s="316"/>
    </row>
    <row r="10" spans="1:10" x14ac:dyDescent="0.35">
      <c r="B10" s="333"/>
      <c r="C10" s="333"/>
      <c r="D10" s="320"/>
      <c r="E10" s="320"/>
      <c r="F10" s="330"/>
      <c r="G10" s="331"/>
      <c r="H10" s="330"/>
      <c r="I10" s="331"/>
    </row>
    <row r="11" spans="1:10" x14ac:dyDescent="0.35">
      <c r="B11" s="333"/>
      <c r="C11" s="333"/>
      <c r="D11" s="320"/>
      <c r="E11" s="320"/>
      <c r="F11" s="317"/>
      <c r="G11" s="319"/>
      <c r="H11" s="317"/>
      <c r="I11" s="319"/>
    </row>
    <row r="12" spans="1:10" x14ac:dyDescent="0.35">
      <c r="B12" s="334"/>
      <c r="C12" s="334"/>
      <c r="D12" s="307"/>
      <c r="E12" s="307"/>
      <c r="F12" s="256" t="s">
        <v>1</v>
      </c>
      <c r="G12" s="237" t="s">
        <v>2</v>
      </c>
      <c r="H12" s="237" t="s">
        <v>1</v>
      </c>
      <c r="I12" s="237" t="s">
        <v>2</v>
      </c>
    </row>
    <row r="13" spans="1:10" x14ac:dyDescent="0.35">
      <c r="B13" s="151" t="s">
        <v>262</v>
      </c>
      <c r="C13" s="58" t="s">
        <v>261</v>
      </c>
      <c r="D13" s="150">
        <v>182797</v>
      </c>
      <c r="E13" s="111">
        <v>59.253350154472912</v>
      </c>
      <c r="F13" s="111">
        <v>57.114346958385688</v>
      </c>
      <c r="G13" s="111">
        <v>60.924065314671672</v>
      </c>
      <c r="H13" s="111">
        <v>52.370490399999994</v>
      </c>
      <c r="I13" s="111">
        <v>65.131902699999998</v>
      </c>
    </row>
    <row r="14" spans="1:10" x14ac:dyDescent="0.35">
      <c r="B14" s="151" t="s">
        <v>260</v>
      </c>
      <c r="C14" s="58" t="s">
        <v>259</v>
      </c>
      <c r="D14" s="150">
        <v>139110</v>
      </c>
      <c r="E14" s="111">
        <v>45.092280179591164</v>
      </c>
      <c r="F14" s="111">
        <v>47.911892970655629</v>
      </c>
      <c r="G14" s="111">
        <v>42.889960031337559</v>
      </c>
      <c r="H14" s="111">
        <v>37.6292002</v>
      </c>
      <c r="I14" s="111">
        <v>52.455650899999995</v>
      </c>
    </row>
    <row r="15" spans="1:10" x14ac:dyDescent="0.35">
      <c r="B15" s="151" t="s">
        <v>258</v>
      </c>
      <c r="C15" s="58" t="s">
        <v>257</v>
      </c>
      <c r="D15" s="150">
        <v>132361</v>
      </c>
      <c r="E15" s="111">
        <v>42.904602809653269</v>
      </c>
      <c r="F15" s="111">
        <v>44.557616970951294</v>
      </c>
      <c r="G15" s="111">
        <v>41.613479998637501</v>
      </c>
      <c r="H15" s="111">
        <v>40.576540100000003</v>
      </c>
      <c r="I15" s="111">
        <v>48.016794699999998</v>
      </c>
    </row>
    <row r="16" spans="1:10" x14ac:dyDescent="0.35">
      <c r="B16" s="151" t="s">
        <v>256</v>
      </c>
      <c r="C16" s="58" t="s">
        <v>255</v>
      </c>
      <c r="D16" s="150">
        <v>60313</v>
      </c>
      <c r="E16" s="111">
        <v>19.550360825761498</v>
      </c>
      <c r="F16" s="111">
        <v>22.190849286717423</v>
      </c>
      <c r="G16" s="111">
        <v>17.487949647452496</v>
      </c>
      <c r="H16" s="111">
        <v>21.287562600000001</v>
      </c>
      <c r="I16" s="111">
        <v>17.5647415</v>
      </c>
    </row>
    <row r="17" spans="2:9" x14ac:dyDescent="0.35">
      <c r="B17" s="151" t="s">
        <v>254</v>
      </c>
      <c r="C17" s="58" t="s">
        <v>253</v>
      </c>
      <c r="D17" s="150">
        <v>95571</v>
      </c>
      <c r="E17" s="111">
        <v>30.979184163925723</v>
      </c>
      <c r="F17" s="111">
        <v>20.45827481705965</v>
      </c>
      <c r="G17" s="111">
        <v>39.196770176438292</v>
      </c>
      <c r="H17" s="111">
        <v>16.724924700000003</v>
      </c>
      <c r="I17" s="111">
        <v>44.890420399999996</v>
      </c>
    </row>
    <row r="18" spans="2:9" x14ac:dyDescent="0.35">
      <c r="B18" s="151" t="s">
        <v>252</v>
      </c>
      <c r="C18" s="58" t="s">
        <v>251</v>
      </c>
      <c r="D18" s="150">
        <v>34141</v>
      </c>
      <c r="E18" s="111">
        <v>11.066749605430392</v>
      </c>
      <c r="F18" s="111">
        <v>18.523172444378744</v>
      </c>
      <c r="G18" s="111">
        <v>5.2427477055401317</v>
      </c>
      <c r="H18" s="111">
        <v>13.457586800000001</v>
      </c>
      <c r="I18" s="111">
        <v>7.1869486</v>
      </c>
    </row>
    <row r="19" spans="2:9" x14ac:dyDescent="0.35">
      <c r="B19" s="151" t="s">
        <v>250</v>
      </c>
      <c r="C19" s="58" t="s">
        <v>249</v>
      </c>
      <c r="D19" s="150">
        <v>35248</v>
      </c>
      <c r="E19" s="111">
        <v>11.425581854433393</v>
      </c>
      <c r="F19" s="111">
        <v>12.916697464705447</v>
      </c>
      <c r="G19" s="111">
        <v>10.260913442414354</v>
      </c>
      <c r="H19" s="111">
        <v>10.339273200000001</v>
      </c>
      <c r="I19" s="111">
        <v>12.4298713</v>
      </c>
    </row>
    <row r="20" spans="2:9" x14ac:dyDescent="0.35">
      <c r="B20" s="151" t="s">
        <v>200</v>
      </c>
      <c r="C20" s="58" t="s">
        <v>248</v>
      </c>
      <c r="D20" s="150">
        <v>23666</v>
      </c>
      <c r="E20" s="111">
        <v>7.6712953973848359</v>
      </c>
      <c r="F20" s="111">
        <v>10.225441643876117</v>
      </c>
      <c r="G20" s="111">
        <v>5.6763236913193005</v>
      </c>
      <c r="H20" s="111">
        <v>9.2790505000000003</v>
      </c>
      <c r="I20" s="111">
        <v>6.1422995999999994</v>
      </c>
    </row>
    <row r="21" spans="2:9" x14ac:dyDescent="0.35">
      <c r="B21" s="151" t="s">
        <v>247</v>
      </c>
      <c r="C21" s="58" t="s">
        <v>246</v>
      </c>
      <c r="D21" s="150">
        <v>38411</v>
      </c>
      <c r="E21" s="111">
        <v>12.450863158495265</v>
      </c>
      <c r="F21" s="111">
        <v>10.215832655776479</v>
      </c>
      <c r="G21" s="111">
        <v>14.196582543688121</v>
      </c>
      <c r="H21" s="111">
        <v>8.3362131999999995</v>
      </c>
      <c r="I21" s="111">
        <v>16.388992299999998</v>
      </c>
    </row>
    <row r="22" spans="2:9" x14ac:dyDescent="0.35">
      <c r="B22" s="151" t="s">
        <v>245</v>
      </c>
      <c r="C22" s="58" t="s">
        <v>244</v>
      </c>
      <c r="D22" s="150">
        <v>17699</v>
      </c>
      <c r="E22" s="111">
        <v>5.7371020551979299</v>
      </c>
      <c r="F22" s="111">
        <v>8.2526424717274018</v>
      </c>
      <c r="G22" s="111">
        <v>3.7722842757404713</v>
      </c>
      <c r="H22" s="111">
        <v>7.7178250000000004</v>
      </c>
      <c r="I22" s="111">
        <v>4.0445158000000001</v>
      </c>
    </row>
    <row r="23" spans="2:9" x14ac:dyDescent="0.35">
      <c r="B23" s="151" t="s">
        <v>243</v>
      </c>
      <c r="C23" s="58" t="s">
        <v>242</v>
      </c>
      <c r="D23" s="150">
        <v>18255</v>
      </c>
      <c r="E23" s="111">
        <v>5.9173285506321385</v>
      </c>
      <c r="F23" s="111">
        <v>6.1142730430926164</v>
      </c>
      <c r="G23" s="111">
        <v>5.7635007537063245</v>
      </c>
      <c r="H23" s="111">
        <v>5.4296958999999996</v>
      </c>
      <c r="I23" s="111">
        <v>6.6344401</v>
      </c>
    </row>
    <row r="24" spans="2:9" x14ac:dyDescent="0.35">
      <c r="B24" s="151" t="s">
        <v>241</v>
      </c>
      <c r="C24" s="58" t="s">
        <v>240</v>
      </c>
      <c r="D24" s="150">
        <v>12155</v>
      </c>
      <c r="E24" s="111">
        <v>3.9400234748251783</v>
      </c>
      <c r="F24" s="111">
        <v>5.5909527681277256</v>
      </c>
      <c r="G24" s="111">
        <v>2.6505290954889045</v>
      </c>
      <c r="H24" s="111">
        <v>4.2464168999999998</v>
      </c>
      <c r="I24" s="111">
        <v>3.4638179999999998</v>
      </c>
    </row>
    <row r="25" spans="2:9" x14ac:dyDescent="0.35">
      <c r="B25" s="151" t="s">
        <v>239</v>
      </c>
      <c r="C25" s="58" t="s">
        <v>238</v>
      </c>
      <c r="D25" s="150">
        <v>18021</v>
      </c>
      <c r="E25" s="111">
        <v>5.8414778313306908</v>
      </c>
      <c r="F25" s="111">
        <v>5.5466035922832431</v>
      </c>
      <c r="G25" s="111">
        <v>6.0717957955253343</v>
      </c>
      <c r="H25" s="111">
        <v>5.4312296</v>
      </c>
      <c r="I25" s="111">
        <v>6.2444804000000005</v>
      </c>
    </row>
    <row r="26" spans="2:9" x14ac:dyDescent="0.35">
      <c r="B26" s="151" t="s">
        <v>237</v>
      </c>
      <c r="C26" s="58" t="s">
        <v>236</v>
      </c>
      <c r="D26" s="150">
        <v>13782</v>
      </c>
      <c r="E26" s="111">
        <v>4.4674128778313955</v>
      </c>
      <c r="F26" s="111">
        <v>4.6936211102077019</v>
      </c>
      <c r="G26" s="111">
        <v>4.2907279977507162</v>
      </c>
      <c r="H26" s="111">
        <v>3.9582096999999998</v>
      </c>
      <c r="I26" s="111">
        <v>4.9200017000000003</v>
      </c>
    </row>
    <row r="27" spans="2:9" x14ac:dyDescent="0.35">
      <c r="B27" s="151" t="s">
        <v>235</v>
      </c>
      <c r="C27" s="58" t="s">
        <v>234</v>
      </c>
      <c r="D27" s="150">
        <v>7570</v>
      </c>
      <c r="E27" s="111">
        <v>2.4538031842391286</v>
      </c>
      <c r="F27" s="111">
        <v>3.8694655924310744</v>
      </c>
      <c r="G27" s="111">
        <v>1.3480691435344352</v>
      </c>
      <c r="H27" s="111">
        <v>3.5266728000000001</v>
      </c>
      <c r="I27" s="111">
        <v>1.5255763</v>
      </c>
    </row>
    <row r="28" spans="2:9" x14ac:dyDescent="0.35">
      <c r="B28" s="151" t="s">
        <v>233</v>
      </c>
      <c r="C28" s="58" t="s">
        <v>232</v>
      </c>
      <c r="D28" s="150">
        <v>11797</v>
      </c>
      <c r="E28" s="111">
        <v>3.8239783572614261</v>
      </c>
      <c r="F28" s="111">
        <v>3.7977677581491611</v>
      </c>
      <c r="G28" s="111">
        <v>3.8444507181138348</v>
      </c>
      <c r="H28" s="111">
        <v>3.1704067</v>
      </c>
      <c r="I28" s="111">
        <v>4.5273802999999999</v>
      </c>
    </row>
    <row r="29" spans="2:9" x14ac:dyDescent="0.35">
      <c r="B29" s="151" t="s">
        <v>231</v>
      </c>
      <c r="C29" s="58" t="s">
        <v>230</v>
      </c>
      <c r="D29" s="150">
        <v>7799</v>
      </c>
      <c r="E29" s="111">
        <v>2.5280331616751601</v>
      </c>
      <c r="F29" s="111">
        <v>2.6180796806859341</v>
      </c>
      <c r="G29" s="111">
        <v>2.4577003614672766</v>
      </c>
      <c r="H29" s="111">
        <v>2.7983698000000001</v>
      </c>
      <c r="I29" s="111">
        <v>2.3838526</v>
      </c>
    </row>
    <row r="30" spans="2:9" x14ac:dyDescent="0.35">
      <c r="B30" s="151" t="s">
        <v>199</v>
      </c>
      <c r="C30" s="58" t="s">
        <v>229</v>
      </c>
      <c r="D30" s="150">
        <v>4092</v>
      </c>
      <c r="E30" s="111">
        <v>1.3264151426560782</v>
      </c>
      <c r="F30" s="111">
        <v>2.2958090028826965</v>
      </c>
      <c r="G30" s="111">
        <v>0.56924889744109342</v>
      </c>
      <c r="H30" s="111">
        <v>1.6649657</v>
      </c>
      <c r="I30" s="111">
        <v>0.79326399999999997</v>
      </c>
    </row>
    <row r="31" spans="2:9" x14ac:dyDescent="0.35">
      <c r="B31" s="151" t="s">
        <v>228</v>
      </c>
      <c r="C31" s="58" t="s">
        <v>227</v>
      </c>
      <c r="D31" s="150">
        <v>6190</v>
      </c>
      <c r="E31" s="111">
        <v>2.0064784293844391</v>
      </c>
      <c r="F31" s="111">
        <v>1.9787123955946486</v>
      </c>
      <c r="G31" s="111">
        <v>2.0281656964610155</v>
      </c>
      <c r="H31" s="111">
        <v>2.1462021</v>
      </c>
      <c r="I31" s="111">
        <v>1.9594400999999999</v>
      </c>
    </row>
    <row r="32" spans="2:9" x14ac:dyDescent="0.35">
      <c r="B32" s="151" t="s">
        <v>226</v>
      </c>
      <c r="C32" s="58" t="s">
        <v>225</v>
      </c>
      <c r="D32" s="150">
        <v>3663</v>
      </c>
      <c r="E32" s="111">
        <v>1.1873554906034247</v>
      </c>
      <c r="F32" s="111">
        <v>1.8013156922167197</v>
      </c>
      <c r="G32" s="111">
        <v>0.70780846679795184</v>
      </c>
      <c r="H32" s="111">
        <v>1.9627664</v>
      </c>
      <c r="I32" s="111">
        <v>0.66783429999999999</v>
      </c>
    </row>
    <row r="33" spans="2:9" x14ac:dyDescent="0.35">
      <c r="B33" s="151" t="s">
        <v>224</v>
      </c>
      <c r="C33" s="58" t="s">
        <v>223</v>
      </c>
      <c r="D33" s="150">
        <v>5683</v>
      </c>
      <c r="E33" s="111">
        <v>1.8421352042313033</v>
      </c>
      <c r="F33" s="111">
        <v>1.5566560721413261</v>
      </c>
      <c r="G33" s="111">
        <v>2.0651149149561774</v>
      </c>
      <c r="H33" s="111">
        <v>1.5273528999999999</v>
      </c>
      <c r="I33" s="111">
        <v>2.0605986000000001</v>
      </c>
    </row>
    <row r="34" spans="2:9" x14ac:dyDescent="0.35">
      <c r="B34" s="151" t="s">
        <v>222</v>
      </c>
      <c r="C34" s="58" t="s">
        <v>221</v>
      </c>
      <c r="D34" s="150">
        <v>3860</v>
      </c>
      <c r="E34" s="111">
        <v>1.2512127201007972</v>
      </c>
      <c r="F34" s="111">
        <v>1.0340749501071773</v>
      </c>
      <c r="G34" s="111">
        <v>1.4208129174467858</v>
      </c>
      <c r="H34" s="111">
        <v>1.0146994999999999</v>
      </c>
      <c r="I34" s="111">
        <v>1.4450157000000001</v>
      </c>
    </row>
    <row r="35" spans="2:9" x14ac:dyDescent="0.35">
      <c r="B35" s="151" t="s">
        <v>220</v>
      </c>
      <c r="C35" s="58" t="s">
        <v>219</v>
      </c>
      <c r="D35" s="150">
        <v>1623</v>
      </c>
      <c r="E35" s="111">
        <v>0.52609280951388449</v>
      </c>
      <c r="F35" s="111">
        <v>0.95128982186414368</v>
      </c>
      <c r="G35" s="111">
        <v>0.19398339709960183</v>
      </c>
      <c r="H35" s="111">
        <v>0.89289459999999998</v>
      </c>
      <c r="I35" s="111">
        <v>0.2018066</v>
      </c>
    </row>
    <row r="36" spans="2:9" x14ac:dyDescent="0.35">
      <c r="B36" s="151" t="s">
        <v>218</v>
      </c>
      <c r="C36" s="58" t="s">
        <v>217</v>
      </c>
      <c r="D36" s="150">
        <v>1878</v>
      </c>
      <c r="E36" s="111">
        <v>0.60875064465007689</v>
      </c>
      <c r="F36" s="111">
        <v>0.74137038953359446</v>
      </c>
      <c r="G36" s="111">
        <v>0.50516509661354636</v>
      </c>
      <c r="H36" s="111">
        <v>0.62856459999999992</v>
      </c>
      <c r="I36" s="111">
        <v>0.60169209999999995</v>
      </c>
    </row>
    <row r="37" spans="2:9" x14ac:dyDescent="0.35">
      <c r="B37" s="151" t="s">
        <v>216</v>
      </c>
      <c r="C37" s="58" t="s">
        <v>215</v>
      </c>
      <c r="D37" s="150">
        <v>2034</v>
      </c>
      <c r="E37" s="111">
        <v>0.65931779085104181</v>
      </c>
      <c r="F37" s="111">
        <v>0.64010643802202671</v>
      </c>
      <c r="G37" s="111">
        <v>0.67432323753671108</v>
      </c>
      <c r="H37" s="111">
        <v>0.63030739999999996</v>
      </c>
      <c r="I37" s="111">
        <v>0.69374599999999997</v>
      </c>
    </row>
    <row r="38" spans="2:9" x14ac:dyDescent="0.35">
      <c r="B38" s="151" t="s">
        <v>214</v>
      </c>
      <c r="C38" s="58" t="s">
        <v>213</v>
      </c>
      <c r="D38" s="150">
        <v>2451</v>
      </c>
      <c r="E38" s="111">
        <v>0.79448766242669788</v>
      </c>
      <c r="F38" s="111">
        <v>0.46344888757483926</v>
      </c>
      <c r="G38" s="111">
        <v>1.0530527271121239</v>
      </c>
      <c r="H38" s="111">
        <v>0.49219089999999999</v>
      </c>
      <c r="I38" s="111">
        <v>1.0180145</v>
      </c>
    </row>
    <row r="39" spans="2:9" x14ac:dyDescent="0.35">
      <c r="B39" s="151" t="s">
        <v>212</v>
      </c>
      <c r="C39" s="58" t="s">
        <v>211</v>
      </c>
      <c r="D39" s="150">
        <v>1405</v>
      </c>
      <c r="E39" s="111">
        <v>0.4554284641817668</v>
      </c>
      <c r="F39" s="111">
        <v>0.31118338384211691</v>
      </c>
      <c r="G39" s="111">
        <v>0.56809423436311968</v>
      </c>
      <c r="H39" s="111">
        <v>0.30391509999999999</v>
      </c>
      <c r="I39" s="111">
        <v>0.5713492</v>
      </c>
    </row>
    <row r="40" spans="2:9" x14ac:dyDescent="0.35">
      <c r="B40" s="151" t="s">
        <v>210</v>
      </c>
      <c r="C40" s="58" t="s">
        <v>209</v>
      </c>
      <c r="D40" s="150">
        <v>1017</v>
      </c>
      <c r="E40" s="111">
        <v>0.3296588954255209</v>
      </c>
      <c r="F40" s="111">
        <v>0.25205114938280732</v>
      </c>
      <c r="G40" s="111">
        <v>0.39027612035515125</v>
      </c>
      <c r="H40" s="111">
        <v>0.25121710000000003</v>
      </c>
      <c r="I40" s="111">
        <v>0.38637190000000005</v>
      </c>
    </row>
    <row r="41" spans="2:9" x14ac:dyDescent="0.35">
      <c r="B41" s="151" t="s">
        <v>208</v>
      </c>
      <c r="C41" s="58" t="s">
        <v>207</v>
      </c>
      <c r="D41" s="150">
        <v>401</v>
      </c>
      <c r="E41" s="111">
        <v>0.12998349760632633</v>
      </c>
      <c r="F41" s="111">
        <v>0.14413482149456722</v>
      </c>
      <c r="G41" s="111">
        <v>0.11893029703130351</v>
      </c>
      <c r="H41" s="111">
        <v>0.14034790000000003</v>
      </c>
      <c r="I41" s="111">
        <v>0.1231603</v>
      </c>
    </row>
    <row r="42" spans="2:9" x14ac:dyDescent="0.35">
      <c r="B42" s="151" t="s">
        <v>206</v>
      </c>
      <c r="C42" s="58" t="s">
        <v>205</v>
      </c>
      <c r="D42" s="150">
        <v>245</v>
      </c>
      <c r="E42" s="111">
        <v>7.9416351405361477E-2</v>
      </c>
      <c r="F42" s="111">
        <v>7.095868135117156E-2</v>
      </c>
      <c r="G42" s="111">
        <v>8.6022399309049605E-2</v>
      </c>
      <c r="H42" s="111">
        <v>6.7156999999999994E-2</v>
      </c>
      <c r="I42" s="111">
        <v>8.8850800000000008E-2</v>
      </c>
    </row>
    <row r="43" spans="2:9" x14ac:dyDescent="0.35">
      <c r="B43" s="151" t="s">
        <v>204</v>
      </c>
      <c r="C43" s="58" t="s">
        <v>203</v>
      </c>
      <c r="D43" s="150">
        <v>193</v>
      </c>
      <c r="E43" s="111">
        <v>6.256063600503986E-2</v>
      </c>
      <c r="F43" s="111">
        <v>6.356715204375786E-2</v>
      </c>
      <c r="G43" s="111">
        <v>6.1774474671599383E-2</v>
      </c>
      <c r="H43" s="111">
        <v>6.4450999999999994E-2</v>
      </c>
      <c r="I43" s="111">
        <v>5.9540699999999995E-2</v>
      </c>
    </row>
    <row r="44" spans="2:9" x14ac:dyDescent="0.35">
      <c r="B44" s="151" t="s">
        <v>202</v>
      </c>
      <c r="C44" s="58" t="s">
        <v>201</v>
      </c>
      <c r="D44" s="150">
        <v>2</v>
      </c>
      <c r="E44" s="111">
        <v>6.4829674616621619E-4</v>
      </c>
      <c r="F44" s="111">
        <v>7.3915293074137034E-4</v>
      </c>
      <c r="G44" s="111">
        <v>5.7733153898691016E-4</v>
      </c>
      <c r="H44" s="111">
        <v>7.5248896000000001E-4</v>
      </c>
      <c r="I44" s="111">
        <v>5.523041900000001E-4</v>
      </c>
    </row>
    <row r="64" ht="15" customHeight="1" x14ac:dyDescent="0.35"/>
    <row r="66" ht="15" customHeight="1" x14ac:dyDescent="0.35"/>
    <row r="68" ht="15" customHeight="1" x14ac:dyDescent="0.35"/>
    <row r="69" ht="15" customHeight="1" x14ac:dyDescent="0.35"/>
    <row r="70" ht="15" customHeight="1" x14ac:dyDescent="0.35"/>
    <row r="72" ht="15" customHeight="1" x14ac:dyDescent="0.35"/>
  </sheetData>
  <mergeCells count="8">
    <mergeCell ref="A1:J1"/>
    <mergeCell ref="A5:J5"/>
    <mergeCell ref="H9:I11"/>
    <mergeCell ref="B9:B12"/>
    <mergeCell ref="C9:C12"/>
    <mergeCell ref="D9:D12"/>
    <mergeCell ref="E9:E12"/>
    <mergeCell ref="F9:G11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D6A7F-8743-401F-A2FF-375301974C62}">
  <dimension ref="B2:M12"/>
  <sheetViews>
    <sheetView showGridLines="0" workbookViewId="0">
      <selection activeCell="B2" sqref="B2:M2"/>
    </sheetView>
  </sheetViews>
  <sheetFormatPr baseColWidth="10" defaultRowHeight="14.5" x14ac:dyDescent="0.35"/>
  <cols>
    <col min="1" max="1" width="11.453125" customWidth="1"/>
    <col min="2" max="2" width="11.7265625" customWidth="1"/>
    <col min="3" max="3" width="22" customWidth="1"/>
    <col min="4" max="4" width="20.1796875" customWidth="1"/>
    <col min="5" max="5" width="14.7265625" customWidth="1"/>
    <col min="6" max="9" width="12.7265625" customWidth="1"/>
    <col min="10" max="10" width="12" bestFit="1" customWidth="1"/>
    <col min="11" max="11" width="13.81640625" bestFit="1" customWidth="1"/>
    <col min="12" max="12" width="12.54296875" bestFit="1" customWidth="1"/>
    <col min="15" max="15" width="21" bestFit="1" customWidth="1"/>
    <col min="16" max="16" width="23.81640625" bestFit="1" customWidth="1"/>
    <col min="17" max="17" width="10.54296875" bestFit="1" customWidth="1"/>
    <col min="18" max="18" width="13.81640625" bestFit="1" customWidth="1"/>
    <col min="19" max="19" width="12.54296875" bestFit="1" customWidth="1"/>
  </cols>
  <sheetData>
    <row r="2" spans="2:13" ht="21" x14ac:dyDescent="0.35">
      <c r="B2" s="326" t="s">
        <v>195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</row>
    <row r="4" spans="2:13" ht="15.5" x14ac:dyDescent="0.35">
      <c r="B4" s="294" t="str">
        <f>+CONCATENATE("Tableau 8 : Répartition et taux de prévalence par groupe d’ALD au 31 décembre ",'Prevalence Tableau 1'!A1," par groupe d'ALD")</f>
        <v>Tableau 8 : Répartition et taux de prévalence par groupe d’ALD au 31 décembre 2022 par groupe d'ALD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</row>
    <row r="6" spans="2:13" ht="68.25" customHeight="1" x14ac:dyDescent="0.35">
      <c r="B6" s="335" t="s">
        <v>268</v>
      </c>
      <c r="C6" s="335" t="s">
        <v>267</v>
      </c>
      <c r="D6" s="301" t="s">
        <v>277</v>
      </c>
      <c r="E6" s="301" t="s">
        <v>21</v>
      </c>
      <c r="F6" s="301" t="s">
        <v>276</v>
      </c>
      <c r="G6" s="301"/>
      <c r="H6" s="301" t="s">
        <v>275</v>
      </c>
      <c r="I6" s="301"/>
    </row>
    <row r="7" spans="2:13" x14ac:dyDescent="0.35">
      <c r="B7" s="335"/>
      <c r="C7" s="335"/>
      <c r="D7" s="335"/>
      <c r="E7" s="301"/>
      <c r="F7" s="237" t="s">
        <v>1</v>
      </c>
      <c r="G7" s="237" t="s">
        <v>2</v>
      </c>
      <c r="H7" s="237" t="s">
        <v>1</v>
      </c>
      <c r="I7" s="237" t="s">
        <v>2</v>
      </c>
    </row>
    <row r="8" spans="2:13" x14ac:dyDescent="0.35">
      <c r="B8" s="156" t="s">
        <v>274</v>
      </c>
      <c r="C8" s="155" t="s">
        <v>273</v>
      </c>
      <c r="D8" s="154">
        <v>287622</v>
      </c>
      <c r="E8" s="153">
        <v>93.232203362909715</v>
      </c>
      <c r="F8" s="153">
        <v>87.358267399999988</v>
      </c>
      <c r="G8" s="153">
        <v>97.799385399999991</v>
      </c>
      <c r="H8" s="153">
        <v>70.013344000000004</v>
      </c>
      <c r="I8" s="153">
        <v>115.01280949999999</v>
      </c>
    </row>
    <row r="9" spans="2:13" x14ac:dyDescent="0.35">
      <c r="B9" s="156" t="s">
        <v>272</v>
      </c>
      <c r="C9" s="155" t="s">
        <v>271</v>
      </c>
      <c r="D9" s="154">
        <v>667657</v>
      </c>
      <c r="E9" s="153">
        <v>216.41993032754868</v>
      </c>
      <c r="F9" s="153">
        <v>225.14154780000001</v>
      </c>
      <c r="G9" s="153">
        <v>209.54998739999999</v>
      </c>
      <c r="H9" s="153">
        <v>198.99844250000001</v>
      </c>
      <c r="I9" s="153">
        <v>232.63609639999999</v>
      </c>
    </row>
    <row r="10" spans="2:13" x14ac:dyDescent="0.35">
      <c r="B10" s="233" t="s">
        <v>270</v>
      </c>
      <c r="C10" s="234" t="s">
        <v>269</v>
      </c>
      <c r="D10" s="235">
        <v>684536</v>
      </c>
      <c r="E10" s="236">
        <v>221.89123071681846</v>
      </c>
      <c r="F10" s="236">
        <v>232.73412669999999</v>
      </c>
      <c r="G10" s="236">
        <v>213.36383950000001</v>
      </c>
      <c r="H10" s="236">
        <v>205.83763820000001</v>
      </c>
      <c r="I10" s="236">
        <v>236.72043970000001</v>
      </c>
    </row>
    <row r="11" spans="2:13" x14ac:dyDescent="0.35">
      <c r="I11" s="73" t="s">
        <v>80</v>
      </c>
    </row>
    <row r="12" spans="2:13" x14ac:dyDescent="0.35">
      <c r="D12" s="37"/>
    </row>
  </sheetData>
  <mergeCells count="8">
    <mergeCell ref="B2:M2"/>
    <mergeCell ref="B4:L4"/>
    <mergeCell ref="B6:B7"/>
    <mergeCell ref="C6:C7"/>
    <mergeCell ref="D6:D7"/>
    <mergeCell ref="E6:E7"/>
    <mergeCell ref="F6:G6"/>
    <mergeCell ref="H6:I6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C7536-3F8A-4CBC-9898-22F3DFD3F045}">
  <dimension ref="B2:L106"/>
  <sheetViews>
    <sheetView showGridLines="0" workbookViewId="0">
      <selection activeCell="B2" sqref="B2:L3"/>
    </sheetView>
  </sheetViews>
  <sheetFormatPr baseColWidth="10" defaultRowHeight="14.5" x14ac:dyDescent="0.35"/>
  <cols>
    <col min="2" max="2" width="22.81640625" customWidth="1"/>
    <col min="4" max="6" width="9.7265625" customWidth="1"/>
    <col min="7" max="7" width="10.26953125" customWidth="1"/>
    <col min="8" max="8" width="15.1796875" customWidth="1"/>
    <col min="13" max="93" width="12" bestFit="1" customWidth="1"/>
    <col min="94" max="94" width="13.81640625" bestFit="1" customWidth="1"/>
    <col min="95" max="95" width="12.54296875" bestFit="1" customWidth="1"/>
  </cols>
  <sheetData>
    <row r="2" spans="2:12" x14ac:dyDescent="0.35">
      <c r="B2" s="326" t="s">
        <v>195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</row>
    <row r="3" spans="2:12" ht="21" customHeight="1" x14ac:dyDescent="0.35"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</row>
    <row r="4" spans="2:12" ht="21" customHeight="1" x14ac:dyDescent="0.35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2:12" ht="15.5" x14ac:dyDescent="0.35">
      <c r="B5" s="294" t="s">
        <v>376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</row>
    <row r="8" spans="2:12" ht="58" x14ac:dyDescent="0.35">
      <c r="B8" s="337" t="s">
        <v>335</v>
      </c>
      <c r="C8" s="337" t="s">
        <v>334</v>
      </c>
      <c r="D8" s="339" t="s">
        <v>333</v>
      </c>
      <c r="E8" s="339"/>
      <c r="F8" s="339"/>
      <c r="G8" s="339"/>
      <c r="H8" s="238" t="s">
        <v>332</v>
      </c>
    </row>
    <row r="9" spans="2:12" x14ac:dyDescent="0.35">
      <c r="B9" s="338"/>
      <c r="C9" s="338"/>
      <c r="D9" s="231" t="s">
        <v>331</v>
      </c>
      <c r="E9" s="232" t="s">
        <v>330</v>
      </c>
      <c r="F9" s="231" t="s">
        <v>329</v>
      </c>
      <c r="G9" s="232" t="s">
        <v>328</v>
      </c>
      <c r="H9" s="232" t="s">
        <v>328</v>
      </c>
    </row>
    <row r="10" spans="2:12" x14ac:dyDescent="0.35">
      <c r="B10" s="336" t="s">
        <v>375</v>
      </c>
      <c r="C10" s="159" t="s">
        <v>250</v>
      </c>
      <c r="D10" s="158">
        <v>57.373440900000006</v>
      </c>
      <c r="E10" s="18">
        <v>48.275862099999998</v>
      </c>
      <c r="F10" s="157">
        <v>48.5693324</v>
      </c>
      <c r="G10" s="18">
        <v>221.20322819999998</v>
      </c>
      <c r="H10" s="18">
        <v>218.32714819999998</v>
      </c>
    </row>
    <row r="11" spans="2:12" x14ac:dyDescent="0.35">
      <c r="B11" s="336"/>
      <c r="C11" s="159" t="s">
        <v>374</v>
      </c>
      <c r="D11" s="158">
        <v>48.1946984</v>
      </c>
      <c r="E11" s="18">
        <v>34.1179159</v>
      </c>
      <c r="F11" s="157">
        <v>36.357404000000002</v>
      </c>
      <c r="G11" s="18">
        <v>176.30255940000001</v>
      </c>
      <c r="H11" s="18">
        <v>204.25982500000001</v>
      </c>
    </row>
    <row r="12" spans="2:12" x14ac:dyDescent="0.35">
      <c r="B12" s="336" t="s">
        <v>373</v>
      </c>
      <c r="C12" s="159" t="s">
        <v>372</v>
      </c>
      <c r="D12" s="158">
        <v>59.606567099999999</v>
      </c>
      <c r="E12" s="18">
        <v>45.762461199999997</v>
      </c>
      <c r="F12" s="157">
        <v>41.709806199999996</v>
      </c>
      <c r="G12" s="18">
        <v>209.70270669999999</v>
      </c>
      <c r="H12" s="18">
        <v>220.70172579999999</v>
      </c>
    </row>
    <row r="13" spans="2:12" x14ac:dyDescent="0.35">
      <c r="B13" s="336"/>
      <c r="C13" s="159" t="s">
        <v>371</v>
      </c>
      <c r="D13" s="158">
        <v>43.1624695</v>
      </c>
      <c r="E13" s="18">
        <v>45.841519300000002</v>
      </c>
      <c r="F13" s="157">
        <v>32.803476799999999</v>
      </c>
      <c r="G13" s="18">
        <v>182.65166399999998</v>
      </c>
      <c r="H13" s="18">
        <v>204.12842210000002</v>
      </c>
    </row>
    <row r="14" spans="2:12" x14ac:dyDescent="0.35">
      <c r="B14" s="336"/>
      <c r="C14" s="159" t="s">
        <v>370</v>
      </c>
      <c r="D14" s="158">
        <v>37.203335499999994</v>
      </c>
      <c r="E14" s="18">
        <v>38.005131499999997</v>
      </c>
      <c r="F14" s="157">
        <v>29.626363099999999</v>
      </c>
      <c r="G14" s="18">
        <v>158.31462479999999</v>
      </c>
      <c r="H14" s="18">
        <v>193.5738662</v>
      </c>
    </row>
    <row r="15" spans="2:12" x14ac:dyDescent="0.35">
      <c r="B15" s="336" t="s">
        <v>369</v>
      </c>
      <c r="C15" s="159" t="s">
        <v>260</v>
      </c>
      <c r="D15" s="158">
        <v>51.786501999999999</v>
      </c>
      <c r="E15" s="18">
        <v>38.773709699999998</v>
      </c>
      <c r="F15" s="157">
        <v>35.377150400000005</v>
      </c>
      <c r="G15" s="18">
        <v>194.1773269</v>
      </c>
      <c r="H15" s="18">
        <v>206.9900323</v>
      </c>
    </row>
    <row r="16" spans="2:12" x14ac:dyDescent="0.35">
      <c r="B16" s="336"/>
      <c r="C16" s="159" t="s">
        <v>368</v>
      </c>
      <c r="D16" s="158">
        <v>71.541978900000004</v>
      </c>
      <c r="E16" s="18">
        <v>27.6101867</v>
      </c>
      <c r="F16" s="157">
        <v>31.7540963</v>
      </c>
      <c r="G16" s="18">
        <v>182.41140609999999</v>
      </c>
      <c r="H16" s="18">
        <v>202.88929089999999</v>
      </c>
    </row>
    <row r="17" spans="2:8" x14ac:dyDescent="0.35">
      <c r="B17" s="336" t="s">
        <v>367</v>
      </c>
      <c r="C17" s="159" t="s">
        <v>366</v>
      </c>
      <c r="D17" s="158">
        <v>68.073434500000005</v>
      </c>
      <c r="E17" s="18">
        <v>45.101767299999999</v>
      </c>
      <c r="F17" s="157">
        <v>39.553657700000002</v>
      </c>
      <c r="G17" s="18">
        <v>222.29841350000001</v>
      </c>
      <c r="H17" s="18">
        <v>236.14580580000001</v>
      </c>
    </row>
    <row r="18" spans="2:8" x14ac:dyDescent="0.35">
      <c r="B18" s="336"/>
      <c r="C18" s="159" t="s">
        <v>365</v>
      </c>
      <c r="D18" s="158">
        <v>62.335551799999998</v>
      </c>
      <c r="E18" s="18">
        <v>40.125367600000004</v>
      </c>
      <c r="F18" s="157">
        <v>33.276582599999998</v>
      </c>
      <c r="G18" s="18">
        <v>197.02832379999998</v>
      </c>
      <c r="H18" s="18">
        <v>218.86084750000001</v>
      </c>
    </row>
    <row r="19" spans="2:8" ht="15" customHeight="1" x14ac:dyDescent="0.35">
      <c r="B19" s="336" t="s">
        <v>364</v>
      </c>
      <c r="C19" s="159" t="s">
        <v>214</v>
      </c>
      <c r="D19" s="158">
        <v>69.429731599999997</v>
      </c>
      <c r="E19" s="18">
        <v>53.451624299999999</v>
      </c>
      <c r="F19" s="157">
        <v>42.240466099999999</v>
      </c>
      <c r="G19" s="18">
        <v>224.44385589999999</v>
      </c>
      <c r="H19" s="18">
        <v>209.02329250000003</v>
      </c>
    </row>
    <row r="20" spans="2:8" x14ac:dyDescent="0.35">
      <c r="B20" s="336"/>
      <c r="C20" s="159" t="s">
        <v>220</v>
      </c>
      <c r="D20" s="158">
        <v>56.733152100000005</v>
      </c>
      <c r="E20" s="18">
        <v>39.410052199999996</v>
      </c>
      <c r="F20" s="157">
        <v>33.467266599999995</v>
      </c>
      <c r="G20" s="18">
        <v>183.28802059999998</v>
      </c>
      <c r="H20" s="18">
        <v>200.4763561</v>
      </c>
    </row>
    <row r="21" spans="2:8" x14ac:dyDescent="0.35">
      <c r="B21" s="336"/>
      <c r="C21" s="159" t="s">
        <v>363</v>
      </c>
      <c r="D21" s="158">
        <v>58.740648800000002</v>
      </c>
      <c r="E21" s="18">
        <v>52.433828699999999</v>
      </c>
      <c r="F21" s="157">
        <v>39.216344100000001</v>
      </c>
      <c r="G21" s="18">
        <v>209.83595560000001</v>
      </c>
      <c r="H21" s="18">
        <v>217.1044278</v>
      </c>
    </row>
    <row r="22" spans="2:8" x14ac:dyDescent="0.35">
      <c r="B22" s="336" t="s">
        <v>362</v>
      </c>
      <c r="C22" s="159" t="s">
        <v>245</v>
      </c>
      <c r="D22" s="158">
        <v>36.924062599999999</v>
      </c>
      <c r="E22" s="18">
        <v>45.643211299999997</v>
      </c>
      <c r="F22" s="157">
        <v>38.149757600000001</v>
      </c>
      <c r="G22" s="18">
        <v>207.5463814</v>
      </c>
      <c r="H22" s="18">
        <v>214.6902187</v>
      </c>
    </row>
    <row r="23" spans="2:8" x14ac:dyDescent="0.35">
      <c r="B23" s="336"/>
      <c r="C23" s="159" t="s">
        <v>206</v>
      </c>
      <c r="D23" s="158">
        <v>37.925917500000004</v>
      </c>
      <c r="E23" s="18">
        <v>44.518006999999997</v>
      </c>
      <c r="F23" s="157">
        <v>46.401461099999999</v>
      </c>
      <c r="G23" s="18">
        <v>218.60909770000001</v>
      </c>
      <c r="H23" s="18">
        <v>223.9228909</v>
      </c>
    </row>
    <row r="24" spans="2:8" x14ac:dyDescent="0.35">
      <c r="B24" s="336" t="s">
        <v>361</v>
      </c>
      <c r="C24" s="159" t="s">
        <v>247</v>
      </c>
      <c r="D24" s="158">
        <v>79.87007899999999</v>
      </c>
      <c r="E24" s="18">
        <v>52.8293027</v>
      </c>
      <c r="F24" s="157">
        <v>56.977381200000004</v>
      </c>
      <c r="G24" s="18">
        <v>262.62033339999999</v>
      </c>
      <c r="H24" s="18">
        <v>234.626484</v>
      </c>
    </row>
    <row r="25" spans="2:8" x14ac:dyDescent="0.35">
      <c r="B25" s="336"/>
      <c r="C25" s="159" t="s">
        <v>252</v>
      </c>
      <c r="D25" s="158">
        <v>68.780318800000003</v>
      </c>
      <c r="E25" s="18">
        <v>67.307692299999999</v>
      </c>
      <c r="F25" s="157">
        <v>55.699930699999996</v>
      </c>
      <c r="G25" s="18">
        <v>272.1327096</v>
      </c>
      <c r="H25" s="18">
        <v>235.6126802</v>
      </c>
    </row>
    <row r="26" spans="2:8" x14ac:dyDescent="0.35">
      <c r="B26" s="336"/>
      <c r="C26" s="159" t="s">
        <v>360</v>
      </c>
      <c r="D26" s="158">
        <v>69.337751700000013</v>
      </c>
      <c r="E26" s="18">
        <v>72.099211699999998</v>
      </c>
      <c r="F26" s="157">
        <v>48.953155600000002</v>
      </c>
      <c r="G26" s="18">
        <v>257.76974439999998</v>
      </c>
      <c r="H26" s="18">
        <v>228.80151789999999</v>
      </c>
    </row>
    <row r="27" spans="2:8" x14ac:dyDescent="0.35">
      <c r="B27" s="336"/>
      <c r="C27" s="159" t="s">
        <v>359</v>
      </c>
      <c r="D27" s="158">
        <v>65.622995700000004</v>
      </c>
      <c r="E27" s="18">
        <v>52.125240500000004</v>
      </c>
      <c r="F27" s="157">
        <v>44.283132199999997</v>
      </c>
      <c r="G27" s="18">
        <v>236.57512680000002</v>
      </c>
      <c r="H27" s="18">
        <v>240.1214224</v>
      </c>
    </row>
    <row r="28" spans="2:8" ht="15" customHeight="1" x14ac:dyDescent="0.35">
      <c r="B28" s="336" t="s">
        <v>358</v>
      </c>
      <c r="C28" s="159" t="s">
        <v>204</v>
      </c>
      <c r="D28" s="158">
        <v>73.7067938</v>
      </c>
      <c r="E28" s="18">
        <v>44.338498199999997</v>
      </c>
      <c r="F28" s="157">
        <v>44.529201400000005</v>
      </c>
      <c r="G28" s="18">
        <v>226.2693683</v>
      </c>
      <c r="H28" s="18">
        <v>215.72614960000001</v>
      </c>
    </row>
    <row r="29" spans="2:8" x14ac:dyDescent="0.35">
      <c r="B29" s="336"/>
      <c r="C29" s="159" t="s">
        <v>210</v>
      </c>
      <c r="D29" s="158">
        <v>58.387194700000002</v>
      </c>
      <c r="E29" s="18">
        <v>50.709235200000002</v>
      </c>
      <c r="F29" s="157">
        <v>47.976402199999995</v>
      </c>
      <c r="G29" s="18">
        <v>225.09001000000001</v>
      </c>
      <c r="H29" s="18">
        <v>208.7064905</v>
      </c>
    </row>
    <row r="30" spans="2:8" x14ac:dyDescent="0.35">
      <c r="B30" s="336"/>
      <c r="C30" s="159" t="s">
        <v>357</v>
      </c>
      <c r="D30" s="158">
        <v>67.270458000000005</v>
      </c>
      <c r="E30" s="18">
        <v>41.283963299999996</v>
      </c>
      <c r="F30" s="157">
        <v>42.084040099999996</v>
      </c>
      <c r="G30" s="18">
        <v>211.1882741</v>
      </c>
      <c r="H30" s="18">
        <v>210.76532219999999</v>
      </c>
    </row>
    <row r="31" spans="2:8" x14ac:dyDescent="0.35">
      <c r="B31" s="336" t="s">
        <v>356</v>
      </c>
      <c r="C31" s="159" t="s">
        <v>355</v>
      </c>
      <c r="D31" s="158">
        <v>80.140780100000001</v>
      </c>
      <c r="E31" s="18">
        <v>59.427648299999994</v>
      </c>
      <c r="F31" s="157">
        <v>62.427879099999998</v>
      </c>
      <c r="G31" s="18">
        <v>283.81029310000002</v>
      </c>
      <c r="H31" s="18">
        <v>228.11198190000002</v>
      </c>
    </row>
    <row r="32" spans="2:8" x14ac:dyDescent="0.35">
      <c r="B32" s="336"/>
      <c r="C32" s="159" t="s">
        <v>354</v>
      </c>
      <c r="D32" s="158">
        <v>67.252958100000001</v>
      </c>
      <c r="E32" s="18">
        <v>49.664214900000005</v>
      </c>
      <c r="F32" s="157">
        <v>45.890630000000002</v>
      </c>
      <c r="G32" s="18">
        <v>231.81963540000001</v>
      </c>
      <c r="H32" s="18">
        <v>219.2320249</v>
      </c>
    </row>
    <row r="33" spans="2:8" x14ac:dyDescent="0.35">
      <c r="B33" s="336"/>
      <c r="C33" s="159" t="s">
        <v>353</v>
      </c>
      <c r="D33" s="158">
        <v>67.977783200000005</v>
      </c>
      <c r="E33" s="18">
        <v>46.494568100000002</v>
      </c>
      <c r="F33" s="157">
        <v>44.678101099999999</v>
      </c>
      <c r="G33" s="18">
        <v>215.28626819999999</v>
      </c>
      <c r="H33" s="18">
        <v>207.35304049999999</v>
      </c>
    </row>
    <row r="34" spans="2:8" x14ac:dyDescent="0.35">
      <c r="B34" s="336" t="s">
        <v>352</v>
      </c>
      <c r="C34" s="159" t="s">
        <v>235</v>
      </c>
      <c r="D34" s="158">
        <v>56.099385300000002</v>
      </c>
      <c r="E34" s="18">
        <v>43.448567400000002</v>
      </c>
      <c r="F34" s="157">
        <v>41.334677599999999</v>
      </c>
      <c r="G34" s="18">
        <v>199.9089401</v>
      </c>
      <c r="H34" s="18">
        <v>210.27130599999998</v>
      </c>
    </row>
    <row r="35" spans="2:8" x14ac:dyDescent="0.35">
      <c r="B35" s="336"/>
      <c r="C35" s="159" t="s">
        <v>351</v>
      </c>
      <c r="D35" s="158">
        <v>79.919102300000006</v>
      </c>
      <c r="E35" s="18">
        <v>57.019832999999998</v>
      </c>
      <c r="F35" s="157">
        <v>49.386743199999998</v>
      </c>
      <c r="G35" s="18">
        <v>252.1529228</v>
      </c>
      <c r="H35" s="18">
        <v>225.24499900000001</v>
      </c>
    </row>
    <row r="36" spans="2:8" x14ac:dyDescent="0.35">
      <c r="B36" s="336"/>
      <c r="C36" s="159" t="s">
        <v>350</v>
      </c>
      <c r="D36" s="158">
        <v>74.736480600000007</v>
      </c>
      <c r="E36" s="18">
        <v>52.334028999999994</v>
      </c>
      <c r="F36" s="157">
        <v>46.3635643</v>
      </c>
      <c r="G36" s="18">
        <v>239.9281431</v>
      </c>
      <c r="H36" s="18">
        <v>217.4955621</v>
      </c>
    </row>
    <row r="37" spans="2:8" x14ac:dyDescent="0.35">
      <c r="B37" s="336"/>
      <c r="C37" s="159" t="s">
        <v>349</v>
      </c>
      <c r="D37" s="158">
        <v>65.595318900000009</v>
      </c>
      <c r="E37" s="18">
        <v>44.648914499999997</v>
      </c>
      <c r="F37" s="157">
        <v>45.920963399999998</v>
      </c>
      <c r="G37" s="18">
        <v>220.27645860000001</v>
      </c>
      <c r="H37" s="18">
        <v>221.20574020000001</v>
      </c>
    </row>
    <row r="38" spans="2:8" x14ac:dyDescent="0.35">
      <c r="B38" s="336" t="s">
        <v>348</v>
      </c>
      <c r="C38" s="159" t="s">
        <v>233</v>
      </c>
      <c r="D38" s="158">
        <v>69.865167199999988</v>
      </c>
      <c r="E38" s="18">
        <v>55.1726223</v>
      </c>
      <c r="F38" s="157">
        <v>44.440413599999999</v>
      </c>
      <c r="G38" s="18">
        <v>235.68534980000001</v>
      </c>
      <c r="H38" s="18">
        <v>212.4236023</v>
      </c>
    </row>
    <row r="39" spans="2:8" x14ac:dyDescent="0.35">
      <c r="B39" s="336"/>
      <c r="C39" s="159" t="s">
        <v>222</v>
      </c>
      <c r="D39" s="158">
        <v>63.857644500000006</v>
      </c>
      <c r="E39" s="18">
        <v>48.761133900000004</v>
      </c>
      <c r="F39" s="157">
        <v>45.646610699999997</v>
      </c>
      <c r="G39" s="18">
        <v>235.75155230000001</v>
      </c>
      <c r="H39" s="18">
        <v>220.7704837</v>
      </c>
    </row>
    <row r="40" spans="2:8" x14ac:dyDescent="0.35">
      <c r="B40" s="160" t="s">
        <v>347</v>
      </c>
      <c r="C40" s="159" t="s">
        <v>212</v>
      </c>
      <c r="D40" s="158">
        <v>60.992907800000005</v>
      </c>
      <c r="E40" s="18">
        <v>41.843971600000003</v>
      </c>
      <c r="F40" s="157">
        <v>38.461538500000003</v>
      </c>
      <c r="G40" s="18">
        <v>231.969449</v>
      </c>
      <c r="H40" s="18">
        <v>242.87075720000001</v>
      </c>
    </row>
    <row r="41" spans="2:8" x14ac:dyDescent="0.35">
      <c r="B41" s="336" t="s">
        <v>346</v>
      </c>
      <c r="C41" s="159" t="s">
        <v>243</v>
      </c>
      <c r="D41" s="158">
        <v>49.760648099999997</v>
      </c>
      <c r="E41" s="18">
        <v>44.1143979</v>
      </c>
      <c r="F41" s="157">
        <v>43.623419699999999</v>
      </c>
      <c r="G41" s="18">
        <v>207.75745670000001</v>
      </c>
      <c r="H41" s="18">
        <v>213.37172760000001</v>
      </c>
    </row>
    <row r="42" spans="2:8" x14ac:dyDescent="0.35">
      <c r="B42" s="336"/>
      <c r="C42" s="159" t="s">
        <v>345</v>
      </c>
      <c r="D42" s="158">
        <v>51.986406700000003</v>
      </c>
      <c r="E42" s="18">
        <v>62.464600699999998</v>
      </c>
      <c r="F42" s="157">
        <v>58.762844899999997</v>
      </c>
      <c r="G42" s="18">
        <v>264.82725140000002</v>
      </c>
      <c r="H42" s="18">
        <v>221.34397519999999</v>
      </c>
    </row>
    <row r="43" spans="2:8" ht="15" customHeight="1" x14ac:dyDescent="0.35">
      <c r="B43" s="336" t="s">
        <v>344</v>
      </c>
      <c r="C43" s="159" t="s">
        <v>231</v>
      </c>
      <c r="D43" s="158">
        <v>68.818338800000006</v>
      </c>
      <c r="E43" s="18">
        <v>59.994245199999995</v>
      </c>
      <c r="F43" s="157">
        <v>46.997889899999997</v>
      </c>
      <c r="G43" s="18">
        <v>249.1367735</v>
      </c>
      <c r="H43" s="18">
        <v>215.29349300000001</v>
      </c>
    </row>
    <row r="44" spans="2:8" x14ac:dyDescent="0.35">
      <c r="B44" s="336"/>
      <c r="C44" s="159" t="s">
        <v>343</v>
      </c>
      <c r="D44" s="158">
        <v>57.032770800000002</v>
      </c>
      <c r="E44" s="18">
        <v>42.583933700000003</v>
      </c>
      <c r="F44" s="157">
        <v>36.784331000000002</v>
      </c>
      <c r="G44" s="18">
        <v>202.5245329</v>
      </c>
      <c r="H44" s="18">
        <v>196.98834500000001</v>
      </c>
    </row>
    <row r="45" spans="2:8" x14ac:dyDescent="0.35">
      <c r="B45" s="336" t="s">
        <v>342</v>
      </c>
      <c r="C45" s="159" t="s">
        <v>226</v>
      </c>
      <c r="D45" s="158">
        <v>47.276853299999999</v>
      </c>
      <c r="E45" s="18">
        <v>43.116490200000001</v>
      </c>
      <c r="F45" s="157">
        <v>36.518742600000003</v>
      </c>
      <c r="G45" s="18">
        <v>184.1485964</v>
      </c>
      <c r="H45" s="18">
        <v>200.9169709</v>
      </c>
    </row>
    <row r="46" spans="2:8" x14ac:dyDescent="0.35">
      <c r="B46" s="336"/>
      <c r="C46" s="159" t="s">
        <v>341</v>
      </c>
      <c r="D46" s="158">
        <v>56.362616099999997</v>
      </c>
      <c r="E46" s="18">
        <v>47.135108199999998</v>
      </c>
      <c r="F46" s="157">
        <v>42.334310100000003</v>
      </c>
      <c r="G46" s="18">
        <v>214.47721180000002</v>
      </c>
      <c r="H46" s="18">
        <v>215.82058720000001</v>
      </c>
    </row>
    <row r="47" spans="2:8" x14ac:dyDescent="0.35">
      <c r="B47" s="336"/>
      <c r="C47" s="159" t="s">
        <v>340</v>
      </c>
      <c r="D47" s="158">
        <v>65.537199999999999</v>
      </c>
      <c r="E47" s="18">
        <v>52.152417700000001</v>
      </c>
      <c r="F47" s="157">
        <v>44.7968166</v>
      </c>
      <c r="G47" s="18">
        <v>226.21487999999999</v>
      </c>
      <c r="H47" s="18">
        <v>220.1054245</v>
      </c>
    </row>
    <row r="48" spans="2:8" x14ac:dyDescent="0.35">
      <c r="B48" s="160" t="s">
        <v>339</v>
      </c>
      <c r="C48" s="159" t="s">
        <v>338</v>
      </c>
      <c r="D48" s="158">
        <v>60.112987400000002</v>
      </c>
      <c r="E48" s="18">
        <v>36.541478300000001</v>
      </c>
      <c r="F48" s="157">
        <v>38.520295699999998</v>
      </c>
      <c r="G48" s="18">
        <v>207.0273651</v>
      </c>
      <c r="H48" s="18">
        <v>238.99409799999998</v>
      </c>
    </row>
    <row r="49" spans="2:8" x14ac:dyDescent="0.35">
      <c r="B49" s="336" t="s">
        <v>337</v>
      </c>
      <c r="C49" s="159" t="s">
        <v>216</v>
      </c>
      <c r="D49" s="158">
        <v>74.344478899999999</v>
      </c>
      <c r="E49" s="18">
        <v>43.407857699999994</v>
      </c>
      <c r="F49" s="157">
        <v>42.214709800000001</v>
      </c>
      <c r="G49" s="18">
        <v>234.82287439999999</v>
      </c>
      <c r="H49" s="18">
        <v>220.2561925</v>
      </c>
    </row>
    <row r="50" spans="2:8" x14ac:dyDescent="0.35">
      <c r="B50" s="336"/>
      <c r="C50" s="159" t="s">
        <v>336</v>
      </c>
      <c r="D50" s="158">
        <v>58.286586</v>
      </c>
      <c r="E50" s="18">
        <v>30.336581000000002</v>
      </c>
      <c r="F50" s="157">
        <v>33.067611500000005</v>
      </c>
      <c r="G50" s="18">
        <v>202.68674340000001</v>
      </c>
      <c r="H50" s="18">
        <v>225.95976249999998</v>
      </c>
    </row>
    <row r="51" spans="2:8" x14ac:dyDescent="0.35">
      <c r="H51" s="73" t="s">
        <v>80</v>
      </c>
    </row>
    <row r="59" spans="2:8" ht="58" x14ac:dyDescent="0.35">
      <c r="B59" s="337" t="s">
        <v>335</v>
      </c>
      <c r="C59" s="337" t="s">
        <v>334</v>
      </c>
      <c r="D59" s="339" t="s">
        <v>333</v>
      </c>
      <c r="E59" s="339"/>
      <c r="F59" s="339"/>
      <c r="G59" s="339"/>
      <c r="H59" s="238" t="s">
        <v>332</v>
      </c>
    </row>
    <row r="60" spans="2:8" x14ac:dyDescent="0.35">
      <c r="B60" s="338"/>
      <c r="C60" s="338"/>
      <c r="D60" s="231" t="s">
        <v>331</v>
      </c>
      <c r="E60" s="232" t="s">
        <v>330</v>
      </c>
      <c r="F60" s="231" t="s">
        <v>329</v>
      </c>
      <c r="G60" s="232" t="s">
        <v>328</v>
      </c>
      <c r="H60" s="232" t="s">
        <v>328</v>
      </c>
    </row>
    <row r="61" spans="2:8" x14ac:dyDescent="0.35">
      <c r="B61" s="336" t="s">
        <v>327</v>
      </c>
      <c r="C61" s="159" t="s">
        <v>228</v>
      </c>
      <c r="D61" s="158">
        <v>54.970905000000002</v>
      </c>
      <c r="E61" s="18">
        <v>45.1900458</v>
      </c>
      <c r="F61" s="157">
        <v>45.1900458</v>
      </c>
      <c r="G61" s="18">
        <v>213.81701129999999</v>
      </c>
      <c r="H61" s="18">
        <v>212.16413989999998</v>
      </c>
    </row>
    <row r="62" spans="2:8" x14ac:dyDescent="0.35">
      <c r="B62" s="336"/>
      <c r="C62" s="159" t="s">
        <v>326</v>
      </c>
      <c r="D62" s="158">
        <v>58.032795499999999</v>
      </c>
      <c r="E62" s="18">
        <v>53.900672100000001</v>
      </c>
      <c r="F62" s="157">
        <v>47.833250499999998</v>
      </c>
      <c r="G62" s="18">
        <v>235.4525721</v>
      </c>
      <c r="H62" s="18">
        <v>230.0338568</v>
      </c>
    </row>
    <row r="63" spans="2:8" x14ac:dyDescent="0.35">
      <c r="B63" s="160" t="s">
        <v>325</v>
      </c>
      <c r="C63" s="159" t="s">
        <v>324</v>
      </c>
      <c r="D63" s="158">
        <v>38.557961400000003</v>
      </c>
      <c r="E63" s="18">
        <v>20.3135464</v>
      </c>
      <c r="F63" s="157">
        <v>31.1743393</v>
      </c>
      <c r="G63" s="18">
        <v>140.98425399999999</v>
      </c>
      <c r="H63" s="18">
        <v>189.19</v>
      </c>
    </row>
    <row r="64" spans="2:8" x14ac:dyDescent="0.35">
      <c r="B64" s="336" t="s">
        <v>323</v>
      </c>
      <c r="C64" s="159" t="s">
        <v>258</v>
      </c>
      <c r="D64" s="158">
        <v>74.740926099999996</v>
      </c>
      <c r="E64" s="18">
        <v>32.163791799999998</v>
      </c>
      <c r="F64" s="157">
        <v>32.281361799999999</v>
      </c>
      <c r="G64" s="18">
        <v>197.8367121</v>
      </c>
      <c r="H64" s="18">
        <v>207.8284372</v>
      </c>
    </row>
    <row r="65" spans="2:8" x14ac:dyDescent="0.35">
      <c r="B65" s="336"/>
      <c r="C65" s="159" t="s">
        <v>322</v>
      </c>
      <c r="D65" s="158">
        <v>64.0404178</v>
      </c>
      <c r="E65" s="18">
        <v>38.164811899999997</v>
      </c>
      <c r="F65" s="157">
        <v>40.588516400000003</v>
      </c>
      <c r="G65" s="18">
        <v>209.49682529999998</v>
      </c>
      <c r="H65" s="18">
        <v>215.75503090000001</v>
      </c>
    </row>
    <row r="66" spans="2:8" x14ac:dyDescent="0.35">
      <c r="B66" s="336"/>
      <c r="C66" s="159" t="s">
        <v>321</v>
      </c>
      <c r="D66" s="158">
        <v>51.909202899999997</v>
      </c>
      <c r="E66" s="18">
        <v>60.355446100000002</v>
      </c>
      <c r="F66" s="157">
        <v>50.853422500000001</v>
      </c>
      <c r="G66" s="18">
        <v>236.4068274</v>
      </c>
      <c r="H66" s="18">
        <v>234.48047750000001</v>
      </c>
    </row>
    <row r="67" spans="2:8" x14ac:dyDescent="0.35">
      <c r="B67" s="336" t="s">
        <v>320</v>
      </c>
      <c r="C67" s="159" t="s">
        <v>237</v>
      </c>
      <c r="D67" s="158">
        <v>76.286984399999994</v>
      </c>
      <c r="E67" s="18">
        <v>66.870608500000003</v>
      </c>
      <c r="F67" s="157">
        <v>52.148558900000005</v>
      </c>
      <c r="G67" s="18">
        <v>282.01328809999995</v>
      </c>
      <c r="H67" s="18">
        <v>243.2496074</v>
      </c>
    </row>
    <row r="68" spans="2:8" x14ac:dyDescent="0.35">
      <c r="B68" s="336"/>
      <c r="C68" s="159" t="s">
        <v>256</v>
      </c>
      <c r="D68" s="158">
        <v>81.817008600000008</v>
      </c>
      <c r="E68" s="18">
        <v>70.783326899999992</v>
      </c>
      <c r="F68" s="157">
        <v>62.717770000000009</v>
      </c>
      <c r="G68" s="18">
        <v>290.87624210000001</v>
      </c>
      <c r="H68" s="18">
        <v>236.44959020000002</v>
      </c>
    </row>
    <row r="69" spans="2:8" x14ac:dyDescent="0.35">
      <c r="B69" s="336"/>
      <c r="C69" s="159" t="s">
        <v>319</v>
      </c>
      <c r="D69" s="158">
        <v>70.839034300000009</v>
      </c>
      <c r="E69" s="18">
        <v>57.068455700000001</v>
      </c>
      <c r="F69" s="157">
        <v>56.671227400000006</v>
      </c>
      <c r="G69" s="18">
        <v>260.31689990000001</v>
      </c>
      <c r="H69" s="18">
        <v>238.24669449999999</v>
      </c>
    </row>
    <row r="70" spans="2:8" x14ac:dyDescent="0.35">
      <c r="B70" s="336" t="s">
        <v>318</v>
      </c>
      <c r="C70" s="159" t="s">
        <v>317</v>
      </c>
      <c r="D70" s="158">
        <v>45.504945200000002</v>
      </c>
      <c r="E70" s="18">
        <v>40.330568700000001</v>
      </c>
      <c r="F70" s="157">
        <v>38.615632499999997</v>
      </c>
      <c r="G70" s="18">
        <v>198.08991589999999</v>
      </c>
      <c r="H70" s="18">
        <v>217.32870919999999</v>
      </c>
    </row>
    <row r="71" spans="2:8" x14ac:dyDescent="0.35">
      <c r="B71" s="336"/>
      <c r="C71" s="159" t="s">
        <v>316</v>
      </c>
      <c r="D71" s="158">
        <v>57.395935600000001</v>
      </c>
      <c r="E71" s="18">
        <v>49.576943399999998</v>
      </c>
      <c r="F71" s="157">
        <v>48.2171187</v>
      </c>
      <c r="G71" s="18">
        <v>221.95361490000002</v>
      </c>
      <c r="H71" s="18">
        <v>205.89080179999999</v>
      </c>
    </row>
    <row r="72" spans="2:8" x14ac:dyDescent="0.35">
      <c r="B72" s="336" t="s">
        <v>315</v>
      </c>
      <c r="C72" s="159" t="s">
        <v>314</v>
      </c>
      <c r="D72" s="158">
        <v>61.661741300000003</v>
      </c>
      <c r="E72" s="18">
        <v>42.850647899999998</v>
      </c>
      <c r="F72" s="157">
        <v>43.5326211</v>
      </c>
      <c r="G72" s="18">
        <v>217.8904296</v>
      </c>
      <c r="H72" s="18">
        <v>233.7553388</v>
      </c>
    </row>
    <row r="73" spans="2:8" x14ac:dyDescent="0.35">
      <c r="B73" s="336"/>
      <c r="C73" s="159" t="s">
        <v>313</v>
      </c>
      <c r="D73" s="158">
        <v>66.701110800000009</v>
      </c>
      <c r="E73" s="18">
        <v>45.569620300000004</v>
      </c>
      <c r="F73" s="157">
        <v>46.241281299999997</v>
      </c>
      <c r="G73" s="18">
        <v>229.08809090000003</v>
      </c>
      <c r="H73" s="18">
        <v>235.50186719999999</v>
      </c>
    </row>
    <row r="74" spans="2:8" x14ac:dyDescent="0.35">
      <c r="B74" s="336"/>
      <c r="C74" s="159" t="s">
        <v>312</v>
      </c>
      <c r="D74" s="158">
        <v>57.577177399999997</v>
      </c>
      <c r="E74" s="18">
        <v>42.2197928</v>
      </c>
      <c r="F74" s="157">
        <v>39.825081999999995</v>
      </c>
      <c r="G74" s="18">
        <v>205.21630490000001</v>
      </c>
      <c r="H74" s="18">
        <v>212.49882030000001</v>
      </c>
    </row>
    <row r="75" spans="2:8" x14ac:dyDescent="0.35">
      <c r="B75" s="160" t="s">
        <v>311</v>
      </c>
      <c r="C75" s="159" t="s">
        <v>310</v>
      </c>
      <c r="D75" s="158">
        <v>55.306187899999998</v>
      </c>
      <c r="E75" s="18">
        <v>39.155177899999998</v>
      </c>
      <c r="F75" s="157">
        <v>44.124719499999998</v>
      </c>
      <c r="G75" s="18">
        <v>202.6424068</v>
      </c>
      <c r="H75" s="18">
        <v>203.98315380000003</v>
      </c>
    </row>
    <row r="76" spans="2:8" x14ac:dyDescent="0.35">
      <c r="B76" s="336" t="s">
        <v>309</v>
      </c>
      <c r="C76" s="159" t="s">
        <v>262</v>
      </c>
      <c r="D76" s="158">
        <v>72.285925000000006</v>
      </c>
      <c r="E76" s="18">
        <v>47.676523800000005</v>
      </c>
      <c r="F76" s="157">
        <v>48.816468899999997</v>
      </c>
      <c r="G76" s="18">
        <v>233.48756119999999</v>
      </c>
      <c r="H76" s="18">
        <v>216.47030089999998</v>
      </c>
    </row>
    <row r="77" spans="2:8" x14ac:dyDescent="0.35">
      <c r="B77" s="336"/>
      <c r="C77" s="159" t="s">
        <v>308</v>
      </c>
      <c r="D77" s="158">
        <v>66.395707000000002</v>
      </c>
      <c r="E77" s="18">
        <v>31.4673102</v>
      </c>
      <c r="F77" s="157">
        <v>39.738989600000004</v>
      </c>
      <c r="G77" s="18">
        <v>191.28060199999999</v>
      </c>
      <c r="H77" s="18">
        <v>209.75277500000001</v>
      </c>
    </row>
    <row r="78" spans="2:8" x14ac:dyDescent="0.35">
      <c r="B78" s="336"/>
      <c r="C78" s="159" t="s">
        <v>307</v>
      </c>
      <c r="D78" s="158">
        <v>70.83876579999999</v>
      </c>
      <c r="E78" s="18">
        <v>53.817180899999997</v>
      </c>
      <c r="F78" s="157">
        <v>50.412863999999999</v>
      </c>
      <c r="G78" s="18">
        <v>241.92380120000001</v>
      </c>
      <c r="H78" s="18">
        <v>221.9430097</v>
      </c>
    </row>
    <row r="79" spans="2:8" x14ac:dyDescent="0.35">
      <c r="B79" s="336" t="s">
        <v>306</v>
      </c>
      <c r="C79" s="159" t="s">
        <v>305</v>
      </c>
      <c r="D79" s="158">
        <v>45.445938300000002</v>
      </c>
      <c r="E79" s="18">
        <v>58.836259400000003</v>
      </c>
      <c r="F79" s="157">
        <v>65.409689700000001</v>
      </c>
      <c r="G79" s="18">
        <v>250.926502</v>
      </c>
      <c r="H79" s="18">
        <v>201.39681859999999</v>
      </c>
    </row>
    <row r="80" spans="2:8" x14ac:dyDescent="0.35">
      <c r="B80" s="336"/>
      <c r="C80" s="159" t="s">
        <v>304</v>
      </c>
      <c r="D80" s="158">
        <v>54.942693399999996</v>
      </c>
      <c r="E80" s="18">
        <v>59.921203399999996</v>
      </c>
      <c r="F80" s="157">
        <v>58.775071599999997</v>
      </c>
      <c r="G80" s="18">
        <v>245.09312320000001</v>
      </c>
      <c r="H80" s="18">
        <v>208.53657470000002</v>
      </c>
    </row>
    <row r="81" spans="2:8" x14ac:dyDescent="0.35">
      <c r="B81" s="336"/>
      <c r="C81" s="159" t="s">
        <v>303</v>
      </c>
      <c r="D81" s="158">
        <v>63.471872499999996</v>
      </c>
      <c r="E81" s="18">
        <v>50.362140099999998</v>
      </c>
      <c r="F81" s="157">
        <v>60.330728700000002</v>
      </c>
      <c r="G81" s="18">
        <v>241.34887460000002</v>
      </c>
      <c r="H81" s="18">
        <v>213.5825888</v>
      </c>
    </row>
    <row r="82" spans="2:8" x14ac:dyDescent="0.35">
      <c r="B82" s="336" t="s">
        <v>302</v>
      </c>
      <c r="C82" s="159" t="s">
        <v>241</v>
      </c>
      <c r="D82" s="158">
        <v>57.102600199999998</v>
      </c>
      <c r="E82" s="18">
        <v>68.29768159999999</v>
      </c>
      <c r="F82" s="157">
        <v>45.472012300000003</v>
      </c>
      <c r="G82" s="18">
        <v>254.31023440000001</v>
      </c>
      <c r="H82" s="18">
        <v>222.2942242</v>
      </c>
    </row>
    <row r="83" spans="2:8" x14ac:dyDescent="0.35">
      <c r="B83" s="336"/>
      <c r="C83" s="159" t="s">
        <v>301</v>
      </c>
      <c r="D83" s="158">
        <v>68.6478003</v>
      </c>
      <c r="E83" s="18">
        <v>55.282741900000005</v>
      </c>
      <c r="F83" s="157">
        <v>48.954589200000001</v>
      </c>
      <c r="G83" s="18">
        <v>258.3405052</v>
      </c>
      <c r="H83" s="18">
        <v>220.90040680000001</v>
      </c>
    </row>
    <row r="84" spans="2:8" x14ac:dyDescent="0.35">
      <c r="B84" s="336"/>
      <c r="C84" s="159" t="s">
        <v>300</v>
      </c>
      <c r="D84" s="158">
        <v>65.064611200000002</v>
      </c>
      <c r="E84" s="18">
        <v>58.360592000000004</v>
      </c>
      <c r="F84" s="157">
        <v>48.126437199999998</v>
      </c>
      <c r="G84" s="18">
        <v>246.55892739999999</v>
      </c>
      <c r="H84" s="18">
        <v>221.9564852</v>
      </c>
    </row>
    <row r="85" spans="2:8" x14ac:dyDescent="0.35">
      <c r="B85" s="336"/>
      <c r="C85" s="159" t="s">
        <v>299</v>
      </c>
      <c r="D85" s="158">
        <v>62.171421800000005</v>
      </c>
      <c r="E85" s="18">
        <v>44.391281200000002</v>
      </c>
      <c r="F85" s="157">
        <v>34.526552100000004</v>
      </c>
      <c r="G85" s="18">
        <v>202.1678776</v>
      </c>
      <c r="H85" s="18">
        <v>198.2120247</v>
      </c>
    </row>
    <row r="86" spans="2:8" x14ac:dyDescent="0.35">
      <c r="B86" s="336" t="s">
        <v>298</v>
      </c>
      <c r="C86" s="159" t="s">
        <v>239</v>
      </c>
      <c r="D86" s="158">
        <v>62.865090400000007</v>
      </c>
      <c r="E86" s="18">
        <v>46.453407500000004</v>
      </c>
      <c r="F86" s="157">
        <v>39.870190100000002</v>
      </c>
      <c r="G86" s="18">
        <v>222.99490029999998</v>
      </c>
      <c r="H86" s="18">
        <v>208.6520372</v>
      </c>
    </row>
    <row r="87" spans="2:8" x14ac:dyDescent="0.35">
      <c r="B87" s="336"/>
      <c r="C87" s="159" t="s">
        <v>200</v>
      </c>
      <c r="D87" s="158">
        <v>59.732234800000001</v>
      </c>
      <c r="E87" s="18">
        <v>42.800024200000003</v>
      </c>
      <c r="F87" s="157">
        <v>42.285091199999997</v>
      </c>
      <c r="G87" s="18">
        <v>213.636639</v>
      </c>
      <c r="H87" s="18">
        <v>205.01846560000001</v>
      </c>
    </row>
    <row r="88" spans="2:8" x14ac:dyDescent="0.35">
      <c r="B88" s="336"/>
      <c r="C88" s="159" t="s">
        <v>199</v>
      </c>
      <c r="D88" s="158">
        <v>66.446540900000002</v>
      </c>
      <c r="E88" s="18">
        <v>55.597484299999998</v>
      </c>
      <c r="F88" s="157">
        <v>46.572326999999994</v>
      </c>
      <c r="G88" s="18">
        <v>241.9811321</v>
      </c>
      <c r="H88" s="18">
        <v>201.4932532</v>
      </c>
    </row>
    <row r="89" spans="2:8" x14ac:dyDescent="0.35">
      <c r="B89" s="336"/>
      <c r="C89" s="159" t="s">
        <v>297</v>
      </c>
      <c r="D89" s="158">
        <v>72.456927100000001</v>
      </c>
      <c r="E89" s="18">
        <v>59.397372400000002</v>
      </c>
      <c r="F89" s="157">
        <v>49.012666199999998</v>
      </c>
      <c r="G89" s="18">
        <v>264.25930299999999</v>
      </c>
      <c r="H89" s="18">
        <v>216.76834840000001</v>
      </c>
    </row>
    <row r="90" spans="2:8" x14ac:dyDescent="0.35">
      <c r="B90" s="336" t="s">
        <v>296</v>
      </c>
      <c r="C90" s="159" t="s">
        <v>295</v>
      </c>
      <c r="D90" s="158">
        <v>55.487326400000001</v>
      </c>
      <c r="E90" s="18">
        <v>41.363900000000001</v>
      </c>
      <c r="F90" s="157">
        <v>40.101661400000005</v>
      </c>
      <c r="G90" s="18">
        <v>202.16286289999999</v>
      </c>
      <c r="H90" s="18">
        <v>228.45645160000001</v>
      </c>
    </row>
    <row r="91" spans="2:8" x14ac:dyDescent="0.35">
      <c r="B91" s="336"/>
      <c r="C91" s="159" t="s">
        <v>294</v>
      </c>
      <c r="D91" s="158">
        <v>63.153718499999997</v>
      </c>
      <c r="E91" s="18">
        <v>47.067734299999998</v>
      </c>
      <c r="F91" s="157">
        <v>44.506960999999997</v>
      </c>
      <c r="G91" s="18">
        <v>228.90067089999999</v>
      </c>
      <c r="H91" s="18">
        <v>234.85485540000002</v>
      </c>
    </row>
    <row r="92" spans="2:8" x14ac:dyDescent="0.35">
      <c r="B92" s="336" t="s">
        <v>293</v>
      </c>
      <c r="C92" s="159" t="s">
        <v>218</v>
      </c>
      <c r="D92" s="158">
        <v>72.411466099999998</v>
      </c>
      <c r="E92" s="18">
        <v>40.1373119</v>
      </c>
      <c r="F92" s="157">
        <v>42.484523099999997</v>
      </c>
      <c r="G92" s="18">
        <v>217.70384060000001</v>
      </c>
      <c r="H92" s="18">
        <v>216.4803292</v>
      </c>
    </row>
    <row r="93" spans="2:8" x14ac:dyDescent="0.35">
      <c r="B93" s="336"/>
      <c r="C93" s="159" t="s">
        <v>292</v>
      </c>
      <c r="D93" s="158">
        <v>60.439735800000001</v>
      </c>
      <c r="E93" s="18">
        <v>35.868143099999998</v>
      </c>
      <c r="F93" s="157">
        <v>38.772058600000001</v>
      </c>
      <c r="G93" s="18">
        <v>197.17905350000001</v>
      </c>
      <c r="H93" s="18">
        <v>210.9409259</v>
      </c>
    </row>
    <row r="94" spans="2:8" x14ac:dyDescent="0.35">
      <c r="B94" s="336"/>
      <c r="C94" s="159" t="s">
        <v>291</v>
      </c>
      <c r="D94" s="158">
        <v>69.41541939999999</v>
      </c>
      <c r="E94" s="18">
        <v>47.896074599999999</v>
      </c>
      <c r="F94" s="157">
        <v>44.874329299999999</v>
      </c>
      <c r="G94" s="18">
        <v>228.2123694</v>
      </c>
      <c r="H94" s="18">
        <v>230.18452980000001</v>
      </c>
    </row>
    <row r="95" spans="2:8" x14ac:dyDescent="0.35">
      <c r="B95" s="336" t="s">
        <v>290</v>
      </c>
      <c r="C95" s="159" t="s">
        <v>289</v>
      </c>
      <c r="D95" s="158">
        <v>39.081242600000003</v>
      </c>
      <c r="E95" s="18">
        <v>47.671377100000001</v>
      </c>
      <c r="F95" s="157">
        <v>44.622266200000006</v>
      </c>
      <c r="G95" s="18">
        <v>220.09317590000001</v>
      </c>
      <c r="H95" s="18">
        <v>205.9794642</v>
      </c>
    </row>
    <row r="96" spans="2:8" x14ac:dyDescent="0.35">
      <c r="B96" s="336"/>
      <c r="C96" s="159" t="s">
        <v>288</v>
      </c>
      <c r="D96" s="158">
        <v>45.308740999999998</v>
      </c>
      <c r="E96" s="18">
        <v>48.621038300000002</v>
      </c>
      <c r="F96" s="157">
        <v>46.546494200000005</v>
      </c>
      <c r="G96" s="18">
        <v>236.1493672</v>
      </c>
      <c r="H96" s="18">
        <v>229.49537480000001</v>
      </c>
    </row>
    <row r="97" spans="2:8" x14ac:dyDescent="0.35">
      <c r="B97" s="336" t="s">
        <v>287</v>
      </c>
      <c r="C97" s="159" t="s">
        <v>224</v>
      </c>
      <c r="D97" s="158">
        <v>52.338210599999996</v>
      </c>
      <c r="E97" s="18">
        <v>34.017787599999998</v>
      </c>
      <c r="F97" s="157">
        <v>38.198286799999998</v>
      </c>
      <c r="G97" s="18">
        <v>201.8115497</v>
      </c>
      <c r="H97" s="18">
        <v>213.53973959999999</v>
      </c>
    </row>
    <row r="98" spans="2:8" x14ac:dyDescent="0.35">
      <c r="B98" s="336"/>
      <c r="C98" s="159" t="s">
        <v>254</v>
      </c>
      <c r="D98" s="158">
        <v>59.238480899999999</v>
      </c>
      <c r="E98" s="18">
        <v>27.2208206</v>
      </c>
      <c r="F98" s="157">
        <v>28.631655800000001</v>
      </c>
      <c r="G98" s="18">
        <v>163.49090429999998</v>
      </c>
      <c r="H98" s="18">
        <v>190.80703679999999</v>
      </c>
    </row>
    <row r="99" spans="2:8" x14ac:dyDescent="0.35">
      <c r="B99" s="336"/>
      <c r="C99" s="159" t="s">
        <v>286</v>
      </c>
      <c r="D99" s="158">
        <v>56.829307199999995</v>
      </c>
      <c r="E99" s="18">
        <v>36.064752599999998</v>
      </c>
      <c r="F99" s="157">
        <v>39.092916800000005</v>
      </c>
      <c r="G99" s="18">
        <v>198.65212539999999</v>
      </c>
      <c r="H99" s="18">
        <v>217.34193260000001</v>
      </c>
    </row>
    <row r="100" spans="2:8" x14ac:dyDescent="0.35">
      <c r="B100" s="336" t="s">
        <v>285</v>
      </c>
      <c r="C100" s="159" t="s">
        <v>284</v>
      </c>
      <c r="D100" s="158">
        <v>67.865179299999994</v>
      </c>
      <c r="E100" s="18">
        <v>53.717623400000001</v>
      </c>
      <c r="F100" s="157">
        <v>51.491358299999995</v>
      </c>
      <c r="G100" s="18">
        <v>240.60420360000001</v>
      </c>
      <c r="H100" s="18">
        <v>214.5310101</v>
      </c>
    </row>
    <row r="101" spans="2:8" x14ac:dyDescent="0.35">
      <c r="B101" s="336"/>
      <c r="C101" s="159" t="s">
        <v>283</v>
      </c>
      <c r="D101" s="158">
        <v>74.226511500000001</v>
      </c>
      <c r="E101" s="18">
        <v>54.782855499999997</v>
      </c>
      <c r="F101" s="157">
        <v>52.405620200000001</v>
      </c>
      <c r="G101" s="18">
        <v>254.47062160000002</v>
      </c>
      <c r="H101" s="18">
        <v>217.47345330000002</v>
      </c>
    </row>
    <row r="102" spans="2:8" x14ac:dyDescent="0.35">
      <c r="B102" s="336" t="s">
        <v>282</v>
      </c>
      <c r="C102" s="159" t="s">
        <v>281</v>
      </c>
      <c r="D102" s="158">
        <v>67.752565200000006</v>
      </c>
      <c r="E102" s="18">
        <v>58.456345299999995</v>
      </c>
      <c r="F102" s="157">
        <v>45.061215699999998</v>
      </c>
      <c r="G102" s="18">
        <v>239.8263991</v>
      </c>
      <c r="H102" s="18">
        <v>230.36205079999999</v>
      </c>
    </row>
    <row r="103" spans="2:8" x14ac:dyDescent="0.35">
      <c r="B103" s="336"/>
      <c r="C103" s="159" t="s">
        <v>280</v>
      </c>
      <c r="D103" s="158">
        <v>59.317735800000001</v>
      </c>
      <c r="E103" s="18">
        <v>56.759796199999997</v>
      </c>
      <c r="F103" s="157">
        <v>42.338309599999995</v>
      </c>
      <c r="G103" s="18">
        <v>233.43403380000001</v>
      </c>
      <c r="H103" s="18">
        <v>224.2741111</v>
      </c>
    </row>
    <row r="104" spans="2:8" x14ac:dyDescent="0.35">
      <c r="B104" s="336" t="s">
        <v>279</v>
      </c>
      <c r="C104" s="159" t="s">
        <v>208</v>
      </c>
      <c r="D104" s="158">
        <v>63.8038259</v>
      </c>
      <c r="E104" s="18">
        <v>36.0544753</v>
      </c>
      <c r="F104" s="157">
        <v>41.32882</v>
      </c>
      <c r="G104" s="18">
        <v>196.60710070000002</v>
      </c>
      <c r="H104" s="18">
        <v>201.0827012</v>
      </c>
    </row>
    <row r="105" spans="2:8" x14ac:dyDescent="0.35">
      <c r="B105" s="336"/>
      <c r="C105" s="159" t="s">
        <v>278</v>
      </c>
      <c r="D105" s="158">
        <v>69.610665099999991</v>
      </c>
      <c r="E105" s="18">
        <v>53.779730300000004</v>
      </c>
      <c r="F105" s="157">
        <v>48.174518999999997</v>
      </c>
      <c r="G105" s="18">
        <v>239.50916530000001</v>
      </c>
      <c r="H105" s="18">
        <v>214.6886633</v>
      </c>
    </row>
    <row r="106" spans="2:8" x14ac:dyDescent="0.35">
      <c r="H106" s="73" t="s">
        <v>80</v>
      </c>
    </row>
  </sheetData>
  <mergeCells count="39">
    <mergeCell ref="B5:L5"/>
    <mergeCell ref="B2:L3"/>
    <mergeCell ref="B8:B9"/>
    <mergeCell ref="C8:C9"/>
    <mergeCell ref="D8:G8"/>
    <mergeCell ref="B10:B11"/>
    <mergeCell ref="B12:B14"/>
    <mergeCell ref="B15:B16"/>
    <mergeCell ref="B17:B18"/>
    <mergeCell ref="B19:B21"/>
    <mergeCell ref="B22:B23"/>
    <mergeCell ref="B24:B27"/>
    <mergeCell ref="B28:B30"/>
    <mergeCell ref="B31:B33"/>
    <mergeCell ref="B34:B37"/>
    <mergeCell ref="B38:B39"/>
    <mergeCell ref="B41:B42"/>
    <mergeCell ref="B43:B44"/>
    <mergeCell ref="B45:B47"/>
    <mergeCell ref="B49:B50"/>
    <mergeCell ref="B59:B60"/>
    <mergeCell ref="C59:C60"/>
    <mergeCell ref="D59:G59"/>
    <mergeCell ref="B61:B62"/>
    <mergeCell ref="B64:B66"/>
    <mergeCell ref="B67:B69"/>
    <mergeCell ref="B70:B71"/>
    <mergeCell ref="B72:B74"/>
    <mergeCell ref="B76:B78"/>
    <mergeCell ref="B79:B81"/>
    <mergeCell ref="B82:B85"/>
    <mergeCell ref="B86:B89"/>
    <mergeCell ref="B102:B103"/>
    <mergeCell ref="B104:B105"/>
    <mergeCell ref="B90:B91"/>
    <mergeCell ref="B92:B94"/>
    <mergeCell ref="B95:B96"/>
    <mergeCell ref="B97:B99"/>
    <mergeCell ref="B100:B101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A8A14-35B6-49E1-B910-0A53202FE7FC}">
  <dimension ref="A1:O65"/>
  <sheetViews>
    <sheetView showGridLines="0" workbookViewId="0">
      <selection activeCell="B2" sqref="B2:M2"/>
    </sheetView>
  </sheetViews>
  <sheetFormatPr baseColWidth="10" defaultRowHeight="14.5" x14ac:dyDescent="0.35"/>
  <cols>
    <col min="3" max="3" width="10.453125" customWidth="1"/>
    <col min="4" max="4" width="9.1796875" customWidth="1"/>
    <col min="5" max="6" width="8.7265625" customWidth="1"/>
    <col min="7" max="7" width="11.26953125" customWidth="1"/>
    <col min="8" max="8" width="12" customWidth="1"/>
    <col min="9" max="9" width="12.54296875" customWidth="1"/>
    <col min="10" max="11" width="9.81640625" customWidth="1"/>
    <col min="12" max="12" width="9.26953125" customWidth="1"/>
  </cols>
  <sheetData>
    <row r="1" spans="2:13" ht="9" customHeight="1" x14ac:dyDescent="0.35"/>
    <row r="2" spans="2:13" ht="36.75" customHeight="1" x14ac:dyDescent="0.35">
      <c r="B2" s="293" t="s">
        <v>434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4" spans="2:13" ht="15.5" x14ac:dyDescent="0.35">
      <c r="B4" s="268" t="s">
        <v>470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</row>
    <row r="6" spans="2:13" ht="87" x14ac:dyDescent="0.35">
      <c r="C6" s="238" t="s">
        <v>473</v>
      </c>
      <c r="D6" s="238" t="s">
        <v>433</v>
      </c>
      <c r="E6" s="238" t="s">
        <v>432</v>
      </c>
      <c r="F6" s="238" t="s">
        <v>88</v>
      </c>
      <c r="G6" s="238" t="s">
        <v>431</v>
      </c>
      <c r="H6" s="238" t="s">
        <v>430</v>
      </c>
      <c r="I6" s="238" t="s">
        <v>474</v>
      </c>
      <c r="J6" s="295" t="s">
        <v>429</v>
      </c>
      <c r="K6" s="295"/>
      <c r="L6" s="295"/>
    </row>
    <row r="7" spans="2:13" x14ac:dyDescent="0.35">
      <c r="B7" s="79" t="s">
        <v>2</v>
      </c>
      <c r="C7" s="66">
        <v>1739945</v>
      </c>
      <c r="D7" s="66">
        <v>49790</v>
      </c>
      <c r="E7" s="78">
        <v>0.55054900096199566</v>
      </c>
      <c r="F7" s="168">
        <v>65.150497087999995</v>
      </c>
      <c r="G7" s="191">
        <v>68</v>
      </c>
      <c r="H7" s="18">
        <v>28.61584705263672</v>
      </c>
      <c r="I7" s="18">
        <v>30.560881500000001</v>
      </c>
      <c r="J7" s="81" t="s">
        <v>428</v>
      </c>
      <c r="K7" s="296" t="s">
        <v>84</v>
      </c>
      <c r="L7" s="296"/>
    </row>
    <row r="8" spans="2:13" x14ac:dyDescent="0.35">
      <c r="B8" s="79" t="s">
        <v>1</v>
      </c>
      <c r="C8" s="66">
        <v>1366206.5</v>
      </c>
      <c r="D8" s="66">
        <v>40647</v>
      </c>
      <c r="E8" s="78">
        <v>0.44945099903800434</v>
      </c>
      <c r="F8" s="168">
        <v>70.400939799</v>
      </c>
      <c r="G8" s="191">
        <v>75</v>
      </c>
      <c r="H8" s="18">
        <v>29.751724940556205</v>
      </c>
      <c r="I8" s="18">
        <v>27.309196399999998</v>
      </c>
      <c r="J8" s="190">
        <v>0.89358986939999996</v>
      </c>
      <c r="K8" s="190">
        <v>0.8817032964</v>
      </c>
      <c r="L8" s="190">
        <v>0.90563668980000001</v>
      </c>
    </row>
    <row r="9" spans="2:13" x14ac:dyDescent="0.35">
      <c r="B9" s="224" t="s">
        <v>0</v>
      </c>
      <c r="C9" s="225">
        <v>3106151.5</v>
      </c>
      <c r="D9" s="225">
        <v>90437</v>
      </c>
      <c r="E9" s="226">
        <v>1</v>
      </c>
      <c r="F9" s="228">
        <v>67.51031381</v>
      </c>
      <c r="G9" s="229">
        <v>71</v>
      </c>
      <c r="H9" s="227">
        <v>29.115450421526447</v>
      </c>
      <c r="I9" s="230"/>
    </row>
    <row r="10" spans="2:13" x14ac:dyDescent="0.35">
      <c r="B10" s="75" t="s">
        <v>427</v>
      </c>
    </row>
    <row r="11" spans="2:13" x14ac:dyDescent="0.35">
      <c r="B11" s="75" t="s">
        <v>426</v>
      </c>
      <c r="L11" s="73" t="s">
        <v>80</v>
      </c>
    </row>
    <row r="16" spans="2:13" ht="15" thickBot="1" x14ac:dyDescent="0.4">
      <c r="B16" s="69" t="s">
        <v>79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 ht="15" thickTop="1" x14ac:dyDescent="0.35"/>
    <row r="19" spans="2:13" x14ac:dyDescent="0.35">
      <c r="B19" s="12" t="s">
        <v>425</v>
      </c>
    </row>
    <row r="21" spans="2:13" ht="29" x14ac:dyDescent="0.35">
      <c r="B21" s="189" t="s">
        <v>424</v>
      </c>
      <c r="C21" s="188" t="s">
        <v>423</v>
      </c>
      <c r="D21" s="188" t="s">
        <v>422</v>
      </c>
      <c r="E21" s="188" t="s">
        <v>421</v>
      </c>
      <c r="F21" s="188" t="s">
        <v>420</v>
      </c>
      <c r="G21" s="188" t="s">
        <v>419</v>
      </c>
      <c r="H21" s="188" t="s">
        <v>418</v>
      </c>
      <c r="I21" s="187" t="s">
        <v>417</v>
      </c>
      <c r="J21" s="187" t="s">
        <v>416</v>
      </c>
      <c r="K21" s="187" t="s">
        <v>415</v>
      </c>
      <c r="L21" s="187" t="s">
        <v>415</v>
      </c>
      <c r="M21" s="187" t="s">
        <v>414</v>
      </c>
    </row>
    <row r="22" spans="2:13" x14ac:dyDescent="0.35">
      <c r="B22" s="79" t="s">
        <v>2</v>
      </c>
      <c r="C22" s="67">
        <v>1767963</v>
      </c>
      <c r="D22" s="67">
        <v>1763548</v>
      </c>
      <c r="E22" s="67">
        <v>1765490</v>
      </c>
      <c r="F22" s="67">
        <v>1758248</v>
      </c>
      <c r="G22" s="66">
        <v>1749068</v>
      </c>
      <c r="H22" s="66">
        <v>1739945</v>
      </c>
      <c r="I22" s="184">
        <f t="shared" ref="I22:M24" si="0">D22-C22</f>
        <v>-4415</v>
      </c>
      <c r="J22" s="184">
        <f t="shared" si="0"/>
        <v>1942</v>
      </c>
      <c r="K22" s="184">
        <f t="shared" si="0"/>
        <v>-7242</v>
      </c>
      <c r="L22" s="184">
        <f t="shared" si="0"/>
        <v>-9180</v>
      </c>
      <c r="M22" s="184">
        <f t="shared" si="0"/>
        <v>-9123</v>
      </c>
    </row>
    <row r="23" spans="2:13" x14ac:dyDescent="0.35">
      <c r="B23" s="79" t="s">
        <v>1</v>
      </c>
      <c r="C23" s="67">
        <v>1443596</v>
      </c>
      <c r="D23" s="67">
        <v>1426733</v>
      </c>
      <c r="E23" s="67">
        <v>1416766.5</v>
      </c>
      <c r="F23" s="67">
        <v>1401504.5</v>
      </c>
      <c r="G23" s="66">
        <v>1385708</v>
      </c>
      <c r="H23" s="66">
        <v>1366206.5</v>
      </c>
      <c r="I23" s="184">
        <f t="shared" si="0"/>
        <v>-16863</v>
      </c>
      <c r="J23" s="184">
        <f t="shared" si="0"/>
        <v>-9966.5</v>
      </c>
      <c r="K23" s="184">
        <f t="shared" si="0"/>
        <v>-15262</v>
      </c>
      <c r="L23" s="184">
        <f t="shared" si="0"/>
        <v>-15796.5</v>
      </c>
      <c r="M23" s="184">
        <f t="shared" si="0"/>
        <v>-19501.5</v>
      </c>
    </row>
    <row r="24" spans="2:13" x14ac:dyDescent="0.35">
      <c r="B24" s="102" t="s">
        <v>0</v>
      </c>
      <c r="C24" s="64">
        <v>3211559</v>
      </c>
      <c r="D24" s="64">
        <v>3190280</v>
      </c>
      <c r="E24" s="64">
        <v>3182257</v>
      </c>
      <c r="F24" s="64">
        <v>3159752.5</v>
      </c>
      <c r="G24" s="186">
        <v>3134776</v>
      </c>
      <c r="H24" s="186">
        <v>3106152</v>
      </c>
      <c r="I24" s="185">
        <f t="shared" si="0"/>
        <v>-21279</v>
      </c>
      <c r="J24" s="185">
        <f t="shared" si="0"/>
        <v>-8023</v>
      </c>
      <c r="K24" s="185">
        <f t="shared" si="0"/>
        <v>-22504.5</v>
      </c>
      <c r="L24" s="185">
        <f t="shared" si="0"/>
        <v>-24976.5</v>
      </c>
      <c r="M24" s="184">
        <f t="shared" si="0"/>
        <v>-28624</v>
      </c>
    </row>
    <row r="26" spans="2:13" x14ac:dyDescent="0.35">
      <c r="B26" s="340" t="s">
        <v>410</v>
      </c>
      <c r="C26" s="340"/>
      <c r="D26" s="108">
        <f>D24-C24</f>
        <v>-21279</v>
      </c>
      <c r="E26" s="108">
        <f>E24-D24</f>
        <v>-8023</v>
      </c>
      <c r="F26" s="108">
        <f>F24-E24</f>
        <v>-22504.5</v>
      </c>
      <c r="G26" s="108">
        <f>G24-F24</f>
        <v>-24976.5</v>
      </c>
      <c r="H26" s="108">
        <f>H24-G24</f>
        <v>-28624</v>
      </c>
    </row>
    <row r="27" spans="2:13" x14ac:dyDescent="0.35">
      <c r="B27" s="340" t="s">
        <v>393</v>
      </c>
      <c r="C27" s="340"/>
      <c r="D27" s="84">
        <f>(D24-C24)/C24</f>
        <v>-6.6257540340999496E-3</v>
      </c>
      <c r="E27" s="53">
        <f>(E24-D24)/D24</f>
        <v>-2.5148262848402022E-3</v>
      </c>
      <c r="F27" s="53">
        <f>(F24-E24)/E24</f>
        <v>-7.0718675455816423E-3</v>
      </c>
      <c r="G27" s="53">
        <f>(G24-F24)/F24</f>
        <v>-7.9045748045139617E-3</v>
      </c>
      <c r="H27" s="53">
        <f>(H24-G24)/G24</f>
        <v>-9.1311149504781208E-3</v>
      </c>
    </row>
    <row r="30" spans="2:13" x14ac:dyDescent="0.35">
      <c r="B30" s="12" t="s">
        <v>413</v>
      </c>
    </row>
    <row r="32" spans="2:13" x14ac:dyDescent="0.35">
      <c r="B32" s="183" t="s">
        <v>412</v>
      </c>
      <c r="C32" s="3">
        <v>2017</v>
      </c>
      <c r="D32" s="3">
        <v>2018</v>
      </c>
      <c r="E32" s="3">
        <v>2019</v>
      </c>
      <c r="F32" s="3">
        <v>2020</v>
      </c>
      <c r="G32" s="3">
        <v>2021</v>
      </c>
      <c r="H32" s="3">
        <v>2022</v>
      </c>
      <c r="I32" s="65" t="s">
        <v>411</v>
      </c>
      <c r="J32" s="65" t="s">
        <v>6</v>
      </c>
      <c r="K32" s="65" t="s">
        <v>5</v>
      </c>
      <c r="L32" s="65" t="s">
        <v>4</v>
      </c>
      <c r="M32" s="7" t="s">
        <v>20</v>
      </c>
    </row>
    <row r="33" spans="2:14" x14ac:dyDescent="0.35">
      <c r="B33" s="79" t="s">
        <v>2</v>
      </c>
      <c r="C33" s="67">
        <v>75150</v>
      </c>
      <c r="D33" s="67">
        <v>61056</v>
      </c>
      <c r="E33" s="67">
        <v>54054</v>
      </c>
      <c r="F33" s="67">
        <v>49823</v>
      </c>
      <c r="G33" s="67">
        <v>51554</v>
      </c>
      <c r="H33" s="67">
        <v>49790</v>
      </c>
      <c r="I33" s="108">
        <f t="shared" ref="I33:K35" si="1">D33-C33</f>
        <v>-14094</v>
      </c>
      <c r="J33" s="108">
        <f t="shared" si="1"/>
        <v>-7002</v>
      </c>
      <c r="K33" s="108">
        <f t="shared" si="1"/>
        <v>-4231</v>
      </c>
      <c r="L33" s="108">
        <v>51484</v>
      </c>
      <c r="M33" s="108">
        <f>H33-G33</f>
        <v>-1764</v>
      </c>
    </row>
    <row r="34" spans="2:14" x14ac:dyDescent="0.35">
      <c r="B34" s="79" t="s">
        <v>1</v>
      </c>
      <c r="C34" s="67">
        <v>68107</v>
      </c>
      <c r="D34" s="67">
        <v>53526</v>
      </c>
      <c r="E34" s="67">
        <v>46633</v>
      </c>
      <c r="F34" s="67">
        <v>42503</v>
      </c>
      <c r="G34" s="67">
        <v>42740</v>
      </c>
      <c r="H34" s="67">
        <v>40647</v>
      </c>
      <c r="I34" s="108">
        <f t="shared" si="1"/>
        <v>-14581</v>
      </c>
      <c r="J34" s="108">
        <f t="shared" si="1"/>
        <v>-6893</v>
      </c>
      <c r="K34" s="108">
        <f t="shared" si="1"/>
        <v>-4130</v>
      </c>
      <c r="L34" s="108">
        <f>G34-F34</f>
        <v>237</v>
      </c>
      <c r="M34" s="108">
        <f>H34-G34</f>
        <v>-2093</v>
      </c>
    </row>
    <row r="35" spans="2:14" x14ac:dyDescent="0.35">
      <c r="B35" s="102" t="s">
        <v>0</v>
      </c>
      <c r="C35" s="64">
        <v>143257</v>
      </c>
      <c r="D35" s="64">
        <v>114582</v>
      </c>
      <c r="E35" s="64">
        <v>100687</v>
      </c>
      <c r="F35" s="64">
        <v>92326</v>
      </c>
      <c r="G35" s="64">
        <f>G34+G33</f>
        <v>94294</v>
      </c>
      <c r="H35" s="64">
        <v>90437</v>
      </c>
      <c r="I35" s="108">
        <f t="shared" si="1"/>
        <v>-28675</v>
      </c>
      <c r="J35" s="108">
        <f>E35-D35</f>
        <v>-13895</v>
      </c>
      <c r="K35" s="108">
        <f t="shared" si="1"/>
        <v>-8361</v>
      </c>
      <c r="L35" s="108">
        <f>G35-F35</f>
        <v>1968</v>
      </c>
      <c r="M35" s="108">
        <f>H35-G35</f>
        <v>-3857</v>
      </c>
    </row>
    <row r="37" spans="2:14" x14ac:dyDescent="0.35">
      <c r="B37" s="341" t="s">
        <v>410</v>
      </c>
      <c r="C37" s="342"/>
      <c r="D37" s="108">
        <f>D35-C35</f>
        <v>-28675</v>
      </c>
      <c r="E37" s="108">
        <f>E35-D35</f>
        <v>-13895</v>
      </c>
      <c r="F37" s="108">
        <f>F35-E35</f>
        <v>-8361</v>
      </c>
    </row>
    <row r="38" spans="2:14" x14ac:dyDescent="0.35">
      <c r="B38" s="341" t="s">
        <v>393</v>
      </c>
      <c r="C38" s="342"/>
      <c r="D38" s="84">
        <f>(D35-C35)/C35</f>
        <v>-0.20016473889583056</v>
      </c>
      <c r="E38" s="84">
        <f>(E35-D35)/D35</f>
        <v>-0.1212668656508003</v>
      </c>
      <c r="F38" s="84">
        <f>(F35-E35)/E35</f>
        <v>-8.3039518507851059E-2</v>
      </c>
    </row>
    <row r="41" spans="2:14" x14ac:dyDescent="0.35">
      <c r="B41" s="12" t="s">
        <v>409</v>
      </c>
    </row>
    <row r="43" spans="2:14" ht="41.25" customHeight="1" x14ac:dyDescent="0.35">
      <c r="B43" s="82" t="s">
        <v>409</v>
      </c>
      <c r="C43" s="182">
        <v>2017</v>
      </c>
      <c r="D43" s="182">
        <v>2018</v>
      </c>
      <c r="E43" s="182">
        <v>2019</v>
      </c>
      <c r="F43" s="182">
        <v>2020</v>
      </c>
      <c r="G43" s="182">
        <v>2021</v>
      </c>
      <c r="H43" s="182">
        <v>2022</v>
      </c>
      <c r="I43" s="82" t="s">
        <v>381</v>
      </c>
      <c r="J43" s="82" t="s">
        <v>380</v>
      </c>
      <c r="K43" s="82" t="s">
        <v>379</v>
      </c>
      <c r="L43" s="82" t="s">
        <v>378</v>
      </c>
      <c r="M43" s="82" t="s">
        <v>377</v>
      </c>
    </row>
    <row r="44" spans="2:14" x14ac:dyDescent="0.35">
      <c r="B44" s="79" t="s">
        <v>2</v>
      </c>
      <c r="C44" s="181">
        <v>42.5</v>
      </c>
      <c r="D44" s="181">
        <v>34.6</v>
      </c>
      <c r="E44" s="16">
        <v>30.616995848178124</v>
      </c>
      <c r="F44" s="16">
        <v>28.336730654606175</v>
      </c>
      <c r="G44" s="16">
        <v>29.475126181486399</v>
      </c>
      <c r="H44" s="16">
        <v>28.6</v>
      </c>
      <c r="I44" s="175" t="s">
        <v>408</v>
      </c>
      <c r="J44" s="175" t="s">
        <v>407</v>
      </c>
      <c r="K44" s="175" t="s">
        <v>406</v>
      </c>
      <c r="L44" s="180" t="s">
        <v>405</v>
      </c>
      <c r="M44" s="175" t="s">
        <v>404</v>
      </c>
      <c r="N44" s="86"/>
    </row>
    <row r="45" spans="2:14" x14ac:dyDescent="0.35">
      <c r="B45" s="79" t="s">
        <v>1</v>
      </c>
      <c r="C45" s="181">
        <v>47.2</v>
      </c>
      <c r="D45" s="181">
        <v>37.5</v>
      </c>
      <c r="E45" s="16">
        <v>32.915092218795408</v>
      </c>
      <c r="F45" s="16">
        <v>30.326695347749506</v>
      </c>
      <c r="G45" s="16">
        <v>30.843438877454702</v>
      </c>
      <c r="H45" s="16">
        <v>29.8</v>
      </c>
      <c r="I45" s="175" t="s">
        <v>403</v>
      </c>
      <c r="J45" s="175" t="s">
        <v>402</v>
      </c>
      <c r="K45" s="175" t="s">
        <v>401</v>
      </c>
      <c r="L45" s="180" t="s">
        <v>134</v>
      </c>
      <c r="M45" s="175" t="s">
        <v>400</v>
      </c>
      <c r="N45" s="86"/>
    </row>
    <row r="46" spans="2:14" x14ac:dyDescent="0.35">
      <c r="B46" s="76" t="s">
        <v>0</v>
      </c>
      <c r="C46" s="179">
        <v>44.6</v>
      </c>
      <c r="D46" s="179">
        <v>35.9</v>
      </c>
      <c r="E46" s="178">
        <v>31.640122089447839</v>
      </c>
      <c r="F46" s="178">
        <v>29.219377150583785</v>
      </c>
      <c r="G46" s="178">
        <v>30.07998019635215</v>
      </c>
      <c r="H46" s="178">
        <v>29.1</v>
      </c>
      <c r="I46" s="177" t="s">
        <v>399</v>
      </c>
      <c r="J46" s="177" t="s">
        <v>398</v>
      </c>
      <c r="K46" s="177" t="s">
        <v>397</v>
      </c>
      <c r="L46" s="176" t="s">
        <v>8</v>
      </c>
      <c r="M46" s="175" t="s">
        <v>396</v>
      </c>
      <c r="N46" s="86"/>
    </row>
    <row r="47" spans="2:14" ht="11.5" customHeight="1" x14ac:dyDescent="0.35">
      <c r="K47" s="73" t="s">
        <v>80</v>
      </c>
    </row>
    <row r="48" spans="2:14" ht="11.5" customHeight="1" x14ac:dyDescent="0.35">
      <c r="K48" s="73"/>
    </row>
    <row r="49" spans="1:15" x14ac:dyDescent="0.35">
      <c r="A49" t="s">
        <v>395</v>
      </c>
      <c r="B49" s="340" t="s">
        <v>394</v>
      </c>
      <c r="C49" s="340"/>
      <c r="D49" s="108">
        <f>D46-C46</f>
        <v>-8.7000000000000028</v>
      </c>
      <c r="E49" s="108">
        <f>E46-D46</f>
        <v>-4.2598779105521594</v>
      </c>
      <c r="F49" s="108">
        <f>F46-E46</f>
        <v>-2.4207449388640541</v>
      </c>
      <c r="G49" s="108">
        <f>G46-F46</f>
        <v>0.86060304576836444</v>
      </c>
    </row>
    <row r="50" spans="1:15" x14ac:dyDescent="0.35">
      <c r="B50" s="340" t="s">
        <v>393</v>
      </c>
      <c r="C50" s="340"/>
      <c r="D50" s="84">
        <f>(D46-C46)/C46</f>
        <v>-0.19506726457399109</v>
      </c>
      <c r="E50" s="84">
        <f>(E46-D46)/D46</f>
        <v>-0.11865955182596545</v>
      </c>
      <c r="F50" s="84">
        <f>(F46-E46)/E46</f>
        <v>-7.6508710428503254E-2</v>
      </c>
      <c r="G50" s="84">
        <f>(G46-F46)/F46</f>
        <v>2.9453161897777486E-2</v>
      </c>
    </row>
    <row r="52" spans="1:15" x14ac:dyDescent="0.35">
      <c r="B52" s="12" t="s">
        <v>392</v>
      </c>
    </row>
    <row r="54" spans="1:15" s="169" customFormat="1" ht="41.25" customHeight="1" x14ac:dyDescent="0.3">
      <c r="B54" s="174" t="s">
        <v>391</v>
      </c>
      <c r="C54" s="174">
        <v>2018</v>
      </c>
      <c r="D54" s="174">
        <v>2019</v>
      </c>
      <c r="E54" s="174">
        <v>2020</v>
      </c>
      <c r="F54" s="174">
        <v>2021</v>
      </c>
      <c r="G54" s="174">
        <v>2022</v>
      </c>
      <c r="H54" s="174" t="s">
        <v>380</v>
      </c>
      <c r="I54" s="174" t="s">
        <v>379</v>
      </c>
      <c r="J54" s="174" t="s">
        <v>378</v>
      </c>
      <c r="K54" s="174" t="s">
        <v>377</v>
      </c>
    </row>
    <row r="55" spans="1:15" x14ac:dyDescent="0.35">
      <c r="B55" s="8" t="s">
        <v>53</v>
      </c>
      <c r="C55" s="5">
        <v>38.811400500000005</v>
      </c>
      <c r="D55" s="173">
        <v>33.86391643175655</v>
      </c>
      <c r="E55" s="173">
        <v>30.8796325</v>
      </c>
      <c r="F55" s="173">
        <v>31.847654599999998</v>
      </c>
      <c r="G55" s="173">
        <v>30.6</v>
      </c>
      <c r="H55" s="172" t="s">
        <v>390</v>
      </c>
      <c r="I55" s="172" t="s">
        <v>389</v>
      </c>
      <c r="J55" s="163" t="s">
        <v>385</v>
      </c>
      <c r="K55" s="171" t="s">
        <v>388</v>
      </c>
    </row>
    <row r="56" spans="1:15" x14ac:dyDescent="0.35">
      <c r="B56" s="8" t="s">
        <v>52</v>
      </c>
      <c r="C56" s="5">
        <v>33.063725699999999</v>
      </c>
      <c r="D56" s="173">
        <v>29.367217938878017</v>
      </c>
      <c r="E56" s="173">
        <v>27.727866800000001</v>
      </c>
      <c r="F56" s="173">
        <v>28.728498200000001</v>
      </c>
      <c r="G56" s="173">
        <v>27.3</v>
      </c>
      <c r="H56" s="172" t="s">
        <v>387</v>
      </c>
      <c r="I56" s="172" t="s">
        <v>386</v>
      </c>
      <c r="J56" s="163" t="s">
        <v>385</v>
      </c>
      <c r="K56" s="171" t="s">
        <v>384</v>
      </c>
    </row>
    <row r="57" spans="1:15" x14ac:dyDescent="0.35">
      <c r="B57" s="170" t="s">
        <v>383</v>
      </c>
      <c r="K57" s="73" t="s">
        <v>80</v>
      </c>
    </row>
    <row r="59" spans="1:15" x14ac:dyDescent="0.35">
      <c r="B59" s="12" t="s">
        <v>382</v>
      </c>
      <c r="O59" s="86"/>
    </row>
    <row r="60" spans="1:15" x14ac:dyDescent="0.35">
      <c r="O60" s="86"/>
    </row>
    <row r="61" spans="1:15" s="169" customFormat="1" ht="39" x14ac:dyDescent="0.3">
      <c r="B61" s="11" t="s">
        <v>382</v>
      </c>
      <c r="C61" s="11">
        <v>2017</v>
      </c>
      <c r="D61" s="11">
        <v>2018</v>
      </c>
      <c r="E61" s="11">
        <v>2019</v>
      </c>
      <c r="F61" s="11">
        <v>2020</v>
      </c>
      <c r="G61" s="11">
        <v>2021</v>
      </c>
      <c r="H61" s="11">
        <v>2022</v>
      </c>
      <c r="I61" s="11" t="s">
        <v>381</v>
      </c>
      <c r="J61" s="11" t="s">
        <v>380</v>
      </c>
      <c r="K61" s="11" t="s">
        <v>379</v>
      </c>
      <c r="L61" s="11" t="s">
        <v>378</v>
      </c>
      <c r="M61" s="11" t="s">
        <v>377</v>
      </c>
    </row>
    <row r="62" spans="1:15" x14ac:dyDescent="0.35">
      <c r="B62" s="8" t="s">
        <v>53</v>
      </c>
      <c r="C62" s="9">
        <v>69.599999999999994</v>
      </c>
      <c r="D62" s="9">
        <v>68.099999999999994</v>
      </c>
      <c r="E62" s="168">
        <v>66.900853776000005</v>
      </c>
      <c r="F62" s="168">
        <v>65.736517270999997</v>
      </c>
      <c r="G62" s="168">
        <v>64.834542421999998</v>
      </c>
      <c r="H62" s="168">
        <v>65.2</v>
      </c>
      <c r="I62" s="165">
        <f>D62-C62</f>
        <v>-1.5</v>
      </c>
      <c r="J62" s="165">
        <v>-1.199146223999989</v>
      </c>
      <c r="K62" s="164">
        <v>-1.1643365050000101</v>
      </c>
      <c r="L62" s="164">
        <f t="shared" ref="L62:M64" si="2">G62-F62</f>
        <v>-0.90197484899999836</v>
      </c>
      <c r="M62" s="163">
        <f t="shared" si="2"/>
        <v>0.36545757800000445</v>
      </c>
      <c r="O62" s="23"/>
    </row>
    <row r="63" spans="1:15" x14ac:dyDescent="0.35">
      <c r="B63" s="8" t="s">
        <v>52</v>
      </c>
      <c r="C63" s="9">
        <v>75.8</v>
      </c>
      <c r="D63" s="9">
        <v>74.400000000000006</v>
      </c>
      <c r="E63" s="168">
        <v>72.758883194000006</v>
      </c>
      <c r="F63" s="168">
        <v>71.593693385999998</v>
      </c>
      <c r="G63" s="168">
        <v>70.373835984999999</v>
      </c>
      <c r="H63" s="168">
        <v>70.400000000000006</v>
      </c>
      <c r="I63" s="165">
        <f>D63-C63</f>
        <v>-1.3999999999999915</v>
      </c>
      <c r="J63" s="164">
        <v>-1.6411168059999994</v>
      </c>
      <c r="K63" s="164">
        <v>-1.165189808000008</v>
      </c>
      <c r="L63" s="164">
        <f t="shared" si="2"/>
        <v>-1.2198574009999987</v>
      </c>
      <c r="M63" s="163">
        <f t="shared" si="2"/>
        <v>2.6164015000006202E-2</v>
      </c>
      <c r="O63" s="23"/>
    </row>
    <row r="64" spans="1:15" x14ac:dyDescent="0.35">
      <c r="B64" s="4" t="s">
        <v>0</v>
      </c>
      <c r="C64" s="167">
        <v>72.5</v>
      </c>
      <c r="D64" s="1">
        <v>71</v>
      </c>
      <c r="E64" s="166">
        <v>69.613989392999997</v>
      </c>
      <c r="F64" s="166">
        <v>68.432914346999993</v>
      </c>
      <c r="G64" s="166">
        <v>67.345300336999998</v>
      </c>
      <c r="H64" s="166">
        <v>67.5</v>
      </c>
      <c r="I64" s="165">
        <f>D64-C64</f>
        <v>-1.5</v>
      </c>
      <c r="J64" s="164">
        <v>-1.3860106070000029</v>
      </c>
      <c r="K64" s="164">
        <v>-1.1810750460000037</v>
      </c>
      <c r="L64" s="164">
        <f t="shared" si="2"/>
        <v>-1.0876140099999958</v>
      </c>
      <c r="M64" s="163">
        <f t="shared" si="2"/>
        <v>0.15469966300000237</v>
      </c>
      <c r="O64" s="23"/>
    </row>
    <row r="65" spans="7:8" x14ac:dyDescent="0.35">
      <c r="G65" s="162"/>
      <c r="H65" s="162"/>
    </row>
  </sheetData>
  <mergeCells count="9">
    <mergeCell ref="J6:L6"/>
    <mergeCell ref="K7:L7"/>
    <mergeCell ref="B2:M2"/>
    <mergeCell ref="B50:C50"/>
    <mergeCell ref="B26:C26"/>
    <mergeCell ref="B27:C27"/>
    <mergeCell ref="B37:C37"/>
    <mergeCell ref="B38:C38"/>
    <mergeCell ref="B49:C49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2FE5F-CF0B-4232-A60C-3827F423D33D}">
  <dimension ref="B1:M13"/>
  <sheetViews>
    <sheetView showGridLines="0" workbookViewId="0">
      <selection activeCell="B2" sqref="B2:M2"/>
    </sheetView>
  </sheetViews>
  <sheetFormatPr baseColWidth="10" defaultRowHeight="14.5" x14ac:dyDescent="0.35"/>
  <cols>
    <col min="2" max="2" width="12.26953125" customWidth="1"/>
    <col min="9" max="9" width="12.1796875" customWidth="1"/>
  </cols>
  <sheetData>
    <row r="1" spans="2:13" ht="9" customHeight="1" x14ac:dyDescent="0.35"/>
    <row r="2" spans="2:13" ht="36.75" customHeight="1" x14ac:dyDescent="0.35">
      <c r="B2" s="293" t="s">
        <v>434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4" spans="2:13" ht="15.5" x14ac:dyDescent="0.35">
      <c r="B4" s="325" t="s">
        <v>469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</row>
    <row r="6" spans="2:13" ht="72.5" x14ac:dyDescent="0.35">
      <c r="B6" s="199"/>
      <c r="C6" s="238" t="s">
        <v>475</v>
      </c>
      <c r="D6" s="238" t="s">
        <v>433</v>
      </c>
      <c r="E6" s="238" t="s">
        <v>440</v>
      </c>
      <c r="F6" s="238" t="s">
        <v>439</v>
      </c>
      <c r="G6" s="238" t="s">
        <v>438</v>
      </c>
      <c r="H6" s="238" t="s">
        <v>437</v>
      </c>
      <c r="I6" s="238" t="s">
        <v>474</v>
      </c>
      <c r="J6" s="302" t="s">
        <v>429</v>
      </c>
      <c r="K6" s="303"/>
      <c r="L6" s="304"/>
    </row>
    <row r="7" spans="2:13" x14ac:dyDescent="0.35">
      <c r="B7" s="198" t="s">
        <v>93</v>
      </c>
      <c r="C7" s="66">
        <v>1946259</v>
      </c>
      <c r="D7" s="66">
        <v>46075</v>
      </c>
      <c r="E7" s="78">
        <v>0.50947068124771944</v>
      </c>
      <c r="F7" s="168">
        <v>59.106283234000003</v>
      </c>
      <c r="G7" s="191">
        <v>62</v>
      </c>
      <c r="H7" s="18">
        <v>23.673622061606395</v>
      </c>
      <c r="I7" s="18">
        <v>29.591836300000001</v>
      </c>
      <c r="J7" s="80" t="s">
        <v>436</v>
      </c>
      <c r="K7" s="343" t="s">
        <v>84</v>
      </c>
      <c r="L7" s="344"/>
    </row>
    <row r="8" spans="2:13" x14ac:dyDescent="0.35">
      <c r="B8" s="198" t="s">
        <v>100</v>
      </c>
      <c r="C8" s="66">
        <v>1159892.5</v>
      </c>
      <c r="D8" s="186">
        <v>44345</v>
      </c>
      <c r="E8" s="78">
        <v>0.49034134259208068</v>
      </c>
      <c r="F8" s="168">
        <v>76.242603450000004</v>
      </c>
      <c r="G8" s="191">
        <v>79</v>
      </c>
      <c r="H8" s="18">
        <v>38.231991326782442</v>
      </c>
      <c r="I8" s="18">
        <v>26.488634899999997</v>
      </c>
      <c r="J8" s="197">
        <v>1.117142965</v>
      </c>
      <c r="K8" s="197">
        <v>1.1011663048</v>
      </c>
      <c r="L8" s="197">
        <v>1.1333514281999999</v>
      </c>
    </row>
    <row r="9" spans="2:13" x14ac:dyDescent="0.35">
      <c r="B9" s="79" t="s">
        <v>435</v>
      </c>
      <c r="C9" s="193"/>
      <c r="D9" s="193">
        <v>17</v>
      </c>
      <c r="E9" s="196">
        <v>1.8797616019991818E-4</v>
      </c>
      <c r="F9" s="195">
        <v>66.470588234999994</v>
      </c>
      <c r="G9" s="194">
        <v>68</v>
      </c>
      <c r="H9" s="193"/>
      <c r="I9" s="18"/>
    </row>
    <row r="10" spans="2:13" x14ac:dyDescent="0.35">
      <c r="B10" s="224" t="s">
        <v>0</v>
      </c>
      <c r="C10" s="225">
        <v>3106151.5</v>
      </c>
      <c r="D10" s="225">
        <v>90437</v>
      </c>
      <c r="E10" s="226">
        <v>1</v>
      </c>
      <c r="F10" s="228">
        <v>67.51031381</v>
      </c>
      <c r="G10" s="229">
        <v>71</v>
      </c>
      <c r="H10" s="227">
        <v>29.115450421526447</v>
      </c>
      <c r="I10" s="230"/>
    </row>
    <row r="12" spans="2:13" x14ac:dyDescent="0.35">
      <c r="L12" s="73" t="s">
        <v>80</v>
      </c>
    </row>
    <row r="13" spans="2:13" x14ac:dyDescent="0.35">
      <c r="J13" s="23"/>
    </row>
  </sheetData>
  <mergeCells count="4">
    <mergeCell ref="J6:L6"/>
    <mergeCell ref="K7:L7"/>
    <mergeCell ref="B2:M2"/>
    <mergeCell ref="B4:M4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C8408-0F3C-44C0-BBBE-10363AE4A023}">
  <dimension ref="B1:M17"/>
  <sheetViews>
    <sheetView showGridLines="0" workbookViewId="0">
      <selection activeCell="B2" sqref="B2:M2"/>
    </sheetView>
  </sheetViews>
  <sheetFormatPr baseColWidth="10" defaultRowHeight="14.5" x14ac:dyDescent="0.35"/>
  <cols>
    <col min="2" max="2" width="20.453125" customWidth="1"/>
    <col min="3" max="5" width="15" customWidth="1"/>
    <col min="6" max="6" width="15.54296875" customWidth="1"/>
  </cols>
  <sheetData>
    <row r="1" spans="2:13" ht="9" customHeight="1" x14ac:dyDescent="0.35"/>
    <row r="2" spans="2:13" ht="36.75" customHeight="1" x14ac:dyDescent="0.35">
      <c r="B2" s="293" t="s">
        <v>434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4" spans="2:13" ht="15.5" x14ac:dyDescent="0.35">
      <c r="B4" s="325" t="s">
        <v>471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</row>
    <row r="6" spans="2:13" ht="58" x14ac:dyDescent="0.35">
      <c r="B6" s="204"/>
      <c r="C6" s="50" t="s">
        <v>443</v>
      </c>
      <c r="D6" s="50" t="s">
        <v>442</v>
      </c>
      <c r="E6" s="50" t="s">
        <v>441</v>
      </c>
      <c r="F6" s="192"/>
    </row>
    <row r="7" spans="2:13" x14ac:dyDescent="0.35">
      <c r="B7" s="203" t="s">
        <v>49</v>
      </c>
      <c r="C7" s="108">
        <v>205129.5</v>
      </c>
      <c r="D7" s="108">
        <v>1119</v>
      </c>
      <c r="E7" s="202">
        <v>5.5</v>
      </c>
    </row>
    <row r="8" spans="2:13" x14ac:dyDescent="0.35">
      <c r="B8" s="203" t="s">
        <v>178</v>
      </c>
      <c r="C8" s="108">
        <v>302223.5</v>
      </c>
      <c r="D8" s="108">
        <v>1743</v>
      </c>
      <c r="E8" s="202">
        <v>5.8</v>
      </c>
    </row>
    <row r="9" spans="2:13" x14ac:dyDescent="0.35">
      <c r="B9" s="203" t="s">
        <v>47</v>
      </c>
      <c r="C9" s="108">
        <v>303190</v>
      </c>
      <c r="D9" s="108">
        <v>2375</v>
      </c>
      <c r="E9" s="202">
        <v>7.8</v>
      </c>
    </row>
    <row r="10" spans="2:13" x14ac:dyDescent="0.35">
      <c r="B10" s="203" t="s">
        <v>46</v>
      </c>
      <c r="C10" s="108">
        <v>337215</v>
      </c>
      <c r="D10" s="108">
        <v>3298</v>
      </c>
      <c r="E10" s="202">
        <v>9.8000000000000007</v>
      </c>
    </row>
    <row r="11" spans="2:13" x14ac:dyDescent="0.35">
      <c r="B11" s="203" t="s">
        <v>45</v>
      </c>
      <c r="C11" s="108">
        <v>343436.5</v>
      </c>
      <c r="D11" s="108">
        <v>5508</v>
      </c>
      <c r="E11" s="202">
        <v>16</v>
      </c>
    </row>
    <row r="12" spans="2:13" x14ac:dyDescent="0.35">
      <c r="B12" s="203" t="s">
        <v>44</v>
      </c>
      <c r="C12" s="108">
        <v>400752</v>
      </c>
      <c r="D12" s="108">
        <v>10809</v>
      </c>
      <c r="E12" s="202">
        <v>27</v>
      </c>
    </row>
    <row r="13" spans="2:13" x14ac:dyDescent="0.35">
      <c r="B13" s="203" t="s">
        <v>43</v>
      </c>
      <c r="C13" s="108">
        <v>424040</v>
      </c>
      <c r="D13" s="108">
        <v>18293</v>
      </c>
      <c r="E13" s="202">
        <v>43.1</v>
      </c>
    </row>
    <row r="14" spans="2:13" x14ac:dyDescent="0.35">
      <c r="B14" s="203" t="s">
        <v>42</v>
      </c>
      <c r="C14" s="108">
        <v>365695</v>
      </c>
      <c r="D14" s="108">
        <v>19629</v>
      </c>
      <c r="E14" s="202">
        <v>53.7</v>
      </c>
    </row>
    <row r="15" spans="2:13" x14ac:dyDescent="0.35">
      <c r="B15" s="203" t="s">
        <v>41</v>
      </c>
      <c r="C15" s="108">
        <v>287729.5</v>
      </c>
      <c r="D15" s="108">
        <v>18934</v>
      </c>
      <c r="E15" s="202">
        <v>65.8</v>
      </c>
    </row>
    <row r="16" spans="2:13" x14ac:dyDescent="0.35">
      <c r="B16" s="203" t="s">
        <v>40</v>
      </c>
      <c r="C16" s="108">
        <v>136740.5</v>
      </c>
      <c r="D16" s="108">
        <v>8729</v>
      </c>
      <c r="E16" s="202">
        <v>63.8</v>
      </c>
    </row>
    <row r="17" spans="2:5" x14ac:dyDescent="0.35">
      <c r="B17" s="201" t="s">
        <v>0</v>
      </c>
      <c r="C17" s="96">
        <f>SUM(C7:C16)</f>
        <v>3106151.5</v>
      </c>
      <c r="D17" s="96">
        <f>SUM(D7:D16)</f>
        <v>90437</v>
      </c>
      <c r="E17" s="200">
        <v>29.1</v>
      </c>
    </row>
  </sheetData>
  <mergeCells count="2">
    <mergeCell ref="B2:M2"/>
    <mergeCell ref="B4:M4"/>
  </mergeCells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268EC-63D5-440E-BEC9-1C0874B96FC6}">
  <dimension ref="B1:M17"/>
  <sheetViews>
    <sheetView showGridLines="0" workbookViewId="0">
      <selection activeCell="B2" sqref="B2:M2"/>
    </sheetView>
  </sheetViews>
  <sheetFormatPr baseColWidth="10" defaultRowHeight="14.5" x14ac:dyDescent="0.35"/>
  <cols>
    <col min="1" max="1" width="2.26953125" customWidth="1"/>
    <col min="2" max="2" width="45.7265625" customWidth="1"/>
    <col min="3" max="3" width="16.453125" customWidth="1"/>
    <col min="4" max="4" width="14.453125" customWidth="1"/>
    <col min="6" max="6" width="12.7265625" customWidth="1"/>
    <col min="7" max="7" width="13.54296875" bestFit="1" customWidth="1"/>
    <col min="8" max="8" width="6" bestFit="1" customWidth="1"/>
    <col min="9" max="9" width="8.26953125" customWidth="1"/>
    <col min="10" max="10" width="13.54296875" customWidth="1"/>
    <col min="11" max="12" width="11.81640625" bestFit="1" customWidth="1"/>
    <col min="13" max="13" width="9.81640625" bestFit="1" customWidth="1"/>
    <col min="15" max="15" width="48.26953125" bestFit="1" customWidth="1"/>
  </cols>
  <sheetData>
    <row r="1" spans="2:13" ht="9" customHeight="1" x14ac:dyDescent="0.35"/>
    <row r="2" spans="2:13" ht="36.75" customHeight="1" x14ac:dyDescent="0.35">
      <c r="B2" s="293" t="s">
        <v>434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4" spans="2:13" ht="15.5" x14ac:dyDescent="0.35">
      <c r="B4" s="325" t="s">
        <v>446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</row>
    <row r="6" spans="2:13" x14ac:dyDescent="0.35">
      <c r="B6" s="339" t="s">
        <v>148</v>
      </c>
      <c r="C6" s="345">
        <f>'[1]Prevalence Tableau 1 (2)'!A1</f>
        <v>2022</v>
      </c>
      <c r="D6" s="345"/>
      <c r="E6" s="345"/>
      <c r="F6" s="345"/>
      <c r="G6" s="244">
        <f>C6-1</f>
        <v>2021</v>
      </c>
    </row>
    <row r="7" spans="2:13" ht="58" x14ac:dyDescent="0.35">
      <c r="B7" s="339"/>
      <c r="C7" s="223" t="s">
        <v>445</v>
      </c>
      <c r="D7" s="223" t="s">
        <v>439</v>
      </c>
      <c r="E7" s="223" t="s">
        <v>438</v>
      </c>
      <c r="F7" s="223" t="s">
        <v>444</v>
      </c>
      <c r="G7" s="223" t="s">
        <v>444</v>
      </c>
    </row>
    <row r="8" spans="2:13" x14ac:dyDescent="0.35">
      <c r="B8" s="7" t="s">
        <v>130</v>
      </c>
      <c r="C8" s="108">
        <v>21461</v>
      </c>
      <c r="D8" s="107">
        <v>69.883707655999999</v>
      </c>
      <c r="E8" s="7">
        <v>71</v>
      </c>
      <c r="F8" s="107">
        <v>6.9091918231999996</v>
      </c>
      <c r="G8" s="17">
        <v>6.9714710078</v>
      </c>
    </row>
    <row r="9" spans="2:13" x14ac:dyDescent="0.35">
      <c r="B9" s="7" t="s">
        <v>132</v>
      </c>
      <c r="C9" s="108">
        <v>13335</v>
      </c>
      <c r="D9" s="107">
        <v>63.800374953000002</v>
      </c>
      <c r="E9" s="7">
        <v>64</v>
      </c>
      <c r="F9" s="107">
        <v>4.2930931904999996</v>
      </c>
      <c r="G9" s="17">
        <v>4.6772081960999996</v>
      </c>
    </row>
    <row r="10" spans="2:13" x14ac:dyDescent="0.35">
      <c r="B10" s="7" t="s">
        <v>131</v>
      </c>
      <c r="C10" s="108">
        <v>13316</v>
      </c>
      <c r="D10" s="107">
        <v>77.297630670000004</v>
      </c>
      <c r="E10" s="7">
        <v>80</v>
      </c>
      <c r="F10" s="107">
        <v>4.2869762973999999</v>
      </c>
      <c r="G10" s="17">
        <v>4.3936153651999996</v>
      </c>
    </row>
    <row r="11" spans="2:13" x14ac:dyDescent="0.35">
      <c r="B11" s="7" t="s">
        <v>128</v>
      </c>
      <c r="C11" s="108">
        <v>7992</v>
      </c>
      <c r="D11" s="107">
        <v>46.788069319000002</v>
      </c>
      <c r="E11" s="7">
        <v>48</v>
      </c>
      <c r="F11" s="107">
        <v>2.5729584386000002</v>
      </c>
      <c r="G11" s="17">
        <v>2.6585631636999998</v>
      </c>
    </row>
    <row r="12" spans="2:13" x14ac:dyDescent="0.35">
      <c r="B12" s="7" t="s">
        <v>126</v>
      </c>
      <c r="C12" s="108">
        <v>6797</v>
      </c>
      <c r="D12" s="107">
        <v>86.042813006000003</v>
      </c>
      <c r="E12" s="7">
        <v>87</v>
      </c>
      <c r="F12" s="107">
        <v>2.1882380514999999</v>
      </c>
      <c r="G12" s="17">
        <v>2.2534305480999999</v>
      </c>
    </row>
    <row r="13" spans="2:13" x14ac:dyDescent="0.35">
      <c r="B13" s="7" t="s">
        <v>129</v>
      </c>
      <c r="C13" s="108">
        <v>6685</v>
      </c>
      <c r="D13" s="107">
        <v>69.332236350000002</v>
      </c>
      <c r="E13" s="7">
        <v>69</v>
      </c>
      <c r="F13" s="107">
        <v>2.1521805758000001</v>
      </c>
      <c r="G13" s="17">
        <v>2.2524735420000002</v>
      </c>
    </row>
    <row r="14" spans="2:13" x14ac:dyDescent="0.35">
      <c r="B14" s="7" t="s">
        <v>127</v>
      </c>
      <c r="C14" s="108">
        <v>5035</v>
      </c>
      <c r="D14" s="107">
        <v>72.489126116999998</v>
      </c>
      <c r="E14" s="7">
        <v>74</v>
      </c>
      <c r="F14" s="107">
        <v>1.6209766940000001</v>
      </c>
      <c r="G14" s="17">
        <v>1.7484502879999999</v>
      </c>
    </row>
    <row r="15" spans="2:13" x14ac:dyDescent="0.35">
      <c r="B15" s="7" t="s">
        <v>125</v>
      </c>
      <c r="C15" s="108">
        <v>4769</v>
      </c>
      <c r="D15" s="107">
        <v>58.234954917000003</v>
      </c>
      <c r="E15" s="7">
        <v>65</v>
      </c>
      <c r="F15" s="107">
        <v>1.5353401894000001</v>
      </c>
      <c r="G15" s="17">
        <v>1.5174927969000001</v>
      </c>
    </row>
    <row r="16" spans="2:13" ht="5.5" customHeight="1" x14ac:dyDescent="0.35"/>
    <row r="17" spans="7:7" x14ac:dyDescent="0.35">
      <c r="G17" s="73" t="s">
        <v>80</v>
      </c>
    </row>
  </sheetData>
  <mergeCells count="4">
    <mergeCell ref="B2:M2"/>
    <mergeCell ref="B4:M4"/>
    <mergeCell ref="C6:F6"/>
    <mergeCell ref="B6:B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213FA-DEAC-42B3-9BBB-83F1C1548821}">
  <dimension ref="A1:XFD158"/>
  <sheetViews>
    <sheetView showGridLines="0" workbookViewId="0">
      <selection activeCell="B2" sqref="B2:M2"/>
    </sheetView>
  </sheetViews>
  <sheetFormatPr baseColWidth="10" defaultColWidth="9.1796875" defaultRowHeight="14.5" x14ac:dyDescent="0.35"/>
  <cols>
    <col min="1" max="1" width="2.7265625" customWidth="1"/>
    <col min="2" max="2" width="10.81640625" customWidth="1"/>
    <col min="3" max="3" width="13.81640625" bestFit="1" customWidth="1"/>
    <col min="4" max="4" width="11.7265625" bestFit="1" customWidth="1"/>
    <col min="5" max="5" width="12.54296875" bestFit="1" customWidth="1"/>
    <col min="6" max="6" width="12" bestFit="1" customWidth="1"/>
    <col min="7" max="7" width="12.54296875" bestFit="1" customWidth="1"/>
    <col min="8" max="8" width="10.26953125" customWidth="1"/>
    <col min="9" max="10" width="12.7265625" customWidth="1"/>
    <col min="11" max="12" width="8.81640625" customWidth="1"/>
    <col min="13" max="13" width="12" bestFit="1" customWidth="1"/>
    <col min="14" max="14" width="11.54296875" customWidth="1"/>
    <col min="15" max="15" width="12.81640625" bestFit="1" customWidth="1"/>
  </cols>
  <sheetData>
    <row r="1" spans="1:13" ht="9" customHeight="1" x14ac:dyDescent="0.35">
      <c r="A1" s="83">
        <v>2022</v>
      </c>
    </row>
    <row r="2" spans="1:13" ht="36.75" customHeight="1" x14ac:dyDescent="0.35">
      <c r="B2" s="293" t="s">
        <v>91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4" spans="1:13" ht="15.5" x14ac:dyDescent="0.35">
      <c r="B4" s="294" t="str">
        <f>CONCATENATE("Tableau 1 : Taux de prévalence et âge des assurés pris en charge au titre d’une ALD 1 à 32 au 31 décembre ", A1, " par sexe")</f>
        <v>Tableau 1 : Taux de prévalence et âge des assurés pris en charge au titre d’une ALD 1 à 32 au 31 décembre 2022 par sexe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</row>
    <row r="6" spans="1:13" s="71" customFormat="1" ht="58" x14ac:dyDescent="0.35">
      <c r="C6" s="222" t="str">
        <f>CONCATENATE("Population RNIAM au 01/01/",A1+1)</f>
        <v>Population RNIAM au 01/01/2023</v>
      </c>
      <c r="D6" s="222" t="s">
        <v>90</v>
      </c>
      <c r="E6" s="222" t="s">
        <v>89</v>
      </c>
      <c r="F6" s="222" t="s">
        <v>88</v>
      </c>
      <c r="G6" s="222" t="s">
        <v>87</v>
      </c>
      <c r="H6" s="222" t="s">
        <v>86</v>
      </c>
      <c r="I6" s="223" t="s">
        <v>466</v>
      </c>
      <c r="J6" s="295" t="s">
        <v>467</v>
      </c>
      <c r="K6" s="295"/>
      <c r="L6" s="295"/>
    </row>
    <row r="7" spans="1:13" x14ac:dyDescent="0.35">
      <c r="B7" s="79" t="s">
        <v>2</v>
      </c>
      <c r="C7" s="66">
        <v>1732107</v>
      </c>
      <c r="D7" s="66">
        <v>369620</v>
      </c>
      <c r="E7" s="78">
        <f>D7/$D$9</f>
        <v>0.5399569927659027</v>
      </c>
      <c r="F7" s="5">
        <v>69.596070999999995</v>
      </c>
      <c r="G7" s="9">
        <v>72</v>
      </c>
      <c r="H7" s="28">
        <f>D7/C7*1000</f>
        <v>213.39328344034172</v>
      </c>
      <c r="I7" s="28">
        <v>235.4</v>
      </c>
      <c r="J7" s="81" t="s">
        <v>85</v>
      </c>
      <c r="K7" s="296" t="s">
        <v>84</v>
      </c>
      <c r="L7" s="296"/>
    </row>
    <row r="8" spans="1:13" x14ac:dyDescent="0.35">
      <c r="B8" s="79" t="s">
        <v>1</v>
      </c>
      <c r="C8" s="66">
        <v>1352900</v>
      </c>
      <c r="D8" s="66">
        <v>314916</v>
      </c>
      <c r="E8" s="78">
        <f>D8/$D$9</f>
        <v>0.46004300723409725</v>
      </c>
      <c r="F8" s="5">
        <v>75.182562000000004</v>
      </c>
      <c r="G8" s="9">
        <v>79</v>
      </c>
      <c r="H8" s="28">
        <f>D8/C8*1000</f>
        <v>232.77108433734938</v>
      </c>
      <c r="I8" s="28">
        <v>206.9</v>
      </c>
      <c r="J8" s="77">
        <v>1.1399999999999999</v>
      </c>
      <c r="K8" s="77">
        <v>1.1299999999999999</v>
      </c>
      <c r="L8" s="77">
        <v>1.1399999999999999</v>
      </c>
    </row>
    <row r="9" spans="1:13" x14ac:dyDescent="0.35">
      <c r="B9" s="224" t="s">
        <v>0</v>
      </c>
      <c r="C9" s="225">
        <v>3085007</v>
      </c>
      <c r="D9" s="225">
        <v>684536</v>
      </c>
      <c r="E9" s="226">
        <f>D9/$D$9</f>
        <v>1</v>
      </c>
      <c r="F9" s="257">
        <v>72.166097899999997</v>
      </c>
      <c r="G9" s="258">
        <v>74.5</v>
      </c>
      <c r="H9" s="243">
        <f>D9/C9*1000</f>
        <v>221.89123071681846</v>
      </c>
      <c r="I9" s="230" t="s">
        <v>83</v>
      </c>
      <c r="J9" s="297"/>
      <c r="K9" s="297"/>
      <c r="L9" s="297"/>
    </row>
    <row r="10" spans="1:13" hidden="1" x14ac:dyDescent="0.35"/>
    <row r="11" spans="1:13" ht="12" customHeight="1" x14ac:dyDescent="0.35">
      <c r="B11" s="75" t="s">
        <v>82</v>
      </c>
      <c r="F11" s="74"/>
    </row>
    <row r="12" spans="1:13" ht="12" customHeight="1" x14ac:dyDescent="0.35">
      <c r="B12" s="75" t="s">
        <v>81</v>
      </c>
      <c r="E12" s="36"/>
      <c r="F12" s="74"/>
      <c r="L12" s="73" t="s">
        <v>80</v>
      </c>
    </row>
    <row r="13" spans="1:13" x14ac:dyDescent="0.35">
      <c r="C13" s="72"/>
    </row>
    <row r="17" spans="2:15" ht="15" thickBot="1" x14ac:dyDescent="0.4">
      <c r="B17" s="69" t="s">
        <v>79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5" ht="15" thickTop="1" x14ac:dyDescent="0.35"/>
    <row r="20" spans="2:15" x14ac:dyDescent="0.35">
      <c r="B20" s="12" t="s">
        <v>78</v>
      </c>
    </row>
    <row r="22" spans="2:15" ht="43.5" x14ac:dyDescent="0.35">
      <c r="C22" s="221">
        <v>2018</v>
      </c>
      <c r="D22" s="221">
        <v>2019</v>
      </c>
      <c r="E22" s="221">
        <v>2020</v>
      </c>
      <c r="F22" s="221">
        <v>2021</v>
      </c>
      <c r="G22" s="221">
        <v>2022</v>
      </c>
      <c r="H22" s="221">
        <v>2023</v>
      </c>
      <c r="I22" s="261" t="s">
        <v>38</v>
      </c>
      <c r="J22" s="262" t="s">
        <v>37</v>
      </c>
      <c r="K22" s="262" t="s">
        <v>36</v>
      </c>
      <c r="L22" s="262" t="s">
        <v>35</v>
      </c>
      <c r="M22" s="261" t="s">
        <v>77</v>
      </c>
    </row>
    <row r="23" spans="2:15" x14ac:dyDescent="0.35">
      <c r="B23" s="38" t="s">
        <v>2</v>
      </c>
      <c r="C23" s="45">
        <v>1762258</v>
      </c>
      <c r="D23" s="45">
        <v>1764837</v>
      </c>
      <c r="E23" s="45">
        <v>1766143</v>
      </c>
      <c r="F23" s="45">
        <v>1750353</v>
      </c>
      <c r="G23" s="67">
        <v>1747783</v>
      </c>
      <c r="H23" s="66">
        <v>1732107</v>
      </c>
      <c r="I23" s="40" t="s">
        <v>24</v>
      </c>
      <c r="J23" s="40" t="s">
        <v>24</v>
      </c>
      <c r="K23" s="41" t="s">
        <v>25</v>
      </c>
      <c r="L23" s="41">
        <v>-1E-3</v>
      </c>
      <c r="M23" s="63">
        <f>(H23-G23)/G23</f>
        <v>-8.969076824754561E-3</v>
      </c>
      <c r="N23" s="25"/>
    </row>
    <row r="24" spans="2:15" x14ac:dyDescent="0.35">
      <c r="B24" s="38" t="s">
        <v>1</v>
      </c>
      <c r="C24" s="45">
        <v>1431038</v>
      </c>
      <c r="D24" s="45">
        <v>1422427</v>
      </c>
      <c r="E24" s="45">
        <v>1411106</v>
      </c>
      <c r="F24" s="45">
        <v>1391903</v>
      </c>
      <c r="G24" s="67">
        <v>1379513</v>
      </c>
      <c r="H24" s="66">
        <v>1352900</v>
      </c>
      <c r="I24" s="41" t="s">
        <v>76</v>
      </c>
      <c r="J24" s="41" t="s">
        <v>28</v>
      </c>
      <c r="K24" s="41" t="s">
        <v>75</v>
      </c>
      <c r="L24" s="41">
        <v>-8.9999999999999993E-3</v>
      </c>
      <c r="M24" s="63">
        <f>(H24-G24)/G24</f>
        <v>-1.9291590583053585E-2</v>
      </c>
      <c r="N24" s="25"/>
    </row>
    <row r="25" spans="2:15" x14ac:dyDescent="0.35">
      <c r="B25" s="65" t="s">
        <v>0</v>
      </c>
      <c r="C25" s="43">
        <v>3193296</v>
      </c>
      <c r="D25" s="43">
        <v>3187264</v>
      </c>
      <c r="E25" s="43">
        <v>3177249</v>
      </c>
      <c r="F25" s="43">
        <v>3142256</v>
      </c>
      <c r="G25" s="64">
        <v>3127296</v>
      </c>
      <c r="H25" s="42">
        <v>3085007</v>
      </c>
      <c r="I25" s="41" t="s">
        <v>74</v>
      </c>
      <c r="J25" s="41" t="s">
        <v>73</v>
      </c>
      <c r="K25" s="41" t="s">
        <v>72</v>
      </c>
      <c r="L25" s="41" t="s">
        <v>71</v>
      </c>
      <c r="M25" s="63">
        <f>(H25-G25)/G25</f>
        <v>-1.35225447159463E-2</v>
      </c>
      <c r="O25" s="62"/>
    </row>
    <row r="27" spans="2:15" x14ac:dyDescent="0.35">
      <c r="B27" s="12" t="s">
        <v>70</v>
      </c>
    </row>
    <row r="29" spans="2:15" ht="39" x14ac:dyDescent="0.35">
      <c r="B29" s="260" t="s">
        <v>69</v>
      </c>
      <c r="C29" s="221">
        <v>2018</v>
      </c>
      <c r="D29" s="221">
        <v>2019</v>
      </c>
      <c r="E29" s="221">
        <v>2020</v>
      </c>
      <c r="F29" s="221">
        <v>2021</v>
      </c>
      <c r="G29" s="221">
        <v>2022</v>
      </c>
      <c r="H29" s="221">
        <v>2023</v>
      </c>
    </row>
    <row r="30" spans="2:15" x14ac:dyDescent="0.35">
      <c r="B30" s="7" t="s">
        <v>2</v>
      </c>
      <c r="C30" s="61">
        <v>48.278239999999997</v>
      </c>
      <c r="D30" s="61">
        <v>48.157550000000001</v>
      </c>
      <c r="E30" s="61">
        <v>48.054850000000002</v>
      </c>
      <c r="F30" s="61">
        <v>48.056469999999997</v>
      </c>
      <c r="G30" s="61">
        <v>48.00752</v>
      </c>
      <c r="H30" s="7"/>
    </row>
    <row r="31" spans="2:15" x14ac:dyDescent="0.35">
      <c r="B31" s="7" t="s">
        <v>1</v>
      </c>
      <c r="C31" s="61">
        <v>53.552500000000002</v>
      </c>
      <c r="D31" s="61">
        <v>53.132640000000002</v>
      </c>
      <c r="E31" s="61">
        <v>52.727020000000003</v>
      </c>
      <c r="F31" s="61">
        <v>52.457059999999998</v>
      </c>
      <c r="G31" s="61">
        <v>52.102429999999998</v>
      </c>
      <c r="H31" s="7"/>
    </row>
    <row r="32" spans="2:15" x14ac:dyDescent="0.35">
      <c r="B32" s="3" t="s">
        <v>0</v>
      </c>
      <c r="C32" s="60">
        <v>50.6</v>
      </c>
      <c r="D32" s="60">
        <v>50.4</v>
      </c>
      <c r="E32" s="60">
        <v>50.129890000000003</v>
      </c>
      <c r="F32" s="60">
        <v>50.005769999999998</v>
      </c>
      <c r="G32" s="60">
        <v>49.813866995640964</v>
      </c>
      <c r="H32" s="7"/>
    </row>
    <row r="33" spans="2:25 16384:16384" x14ac:dyDescent="0.35">
      <c r="XFD33">
        <f>XFD32+XFD31</f>
        <v>0</v>
      </c>
    </row>
    <row r="35" spans="2:25 16384:16384" x14ac:dyDescent="0.35">
      <c r="B35" s="12" t="s">
        <v>68</v>
      </c>
    </row>
    <row r="37" spans="2:25 16384:16384" x14ac:dyDescent="0.35">
      <c r="B37" s="59">
        <v>2023</v>
      </c>
      <c r="C37" s="10" t="s">
        <v>53</v>
      </c>
      <c r="D37" s="10" t="s">
        <v>52</v>
      </c>
      <c r="E37" s="10" t="s">
        <v>56</v>
      </c>
      <c r="G37" s="59">
        <v>2022</v>
      </c>
      <c r="H37" s="10" t="s">
        <v>53</v>
      </c>
      <c r="I37" s="10" t="s">
        <v>52</v>
      </c>
      <c r="J37" s="10" t="s">
        <v>56</v>
      </c>
      <c r="L37" s="59">
        <v>2021</v>
      </c>
      <c r="M37" s="10" t="s">
        <v>53</v>
      </c>
      <c r="N37" s="10" t="s">
        <v>52</v>
      </c>
      <c r="O37" s="10" t="s">
        <v>56</v>
      </c>
      <c r="Q37" s="59">
        <v>2020</v>
      </c>
      <c r="R37" s="10" t="s">
        <v>53</v>
      </c>
      <c r="S37" s="10" t="s">
        <v>52</v>
      </c>
      <c r="T37" s="10" t="s">
        <v>56</v>
      </c>
      <c r="V37" s="59">
        <v>2019</v>
      </c>
      <c r="W37" s="10" t="s">
        <v>2</v>
      </c>
      <c r="X37" s="10" t="s">
        <v>67</v>
      </c>
      <c r="Y37" s="10" t="s">
        <v>0</v>
      </c>
    </row>
    <row r="38" spans="2:25 16384:16384" x14ac:dyDescent="0.35">
      <c r="B38" s="58" t="s">
        <v>66</v>
      </c>
      <c r="C38" s="7">
        <v>96775</v>
      </c>
      <c r="D38" s="7">
        <v>91726</v>
      </c>
      <c r="E38" s="57">
        <f t="shared" ref="E38:E47" si="0">D38+C38</f>
        <v>188501</v>
      </c>
      <c r="G38" s="58" t="s">
        <v>66</v>
      </c>
      <c r="H38" s="7">
        <v>100264</v>
      </c>
      <c r="I38" s="7">
        <v>95001</v>
      </c>
      <c r="J38" s="57">
        <f t="shared" ref="J38:J47" si="1">I38+H38</f>
        <v>195265</v>
      </c>
      <c r="L38" s="58" t="s">
        <v>66</v>
      </c>
      <c r="M38" s="57">
        <v>102758</v>
      </c>
      <c r="N38" s="57">
        <v>97239</v>
      </c>
      <c r="O38" s="57">
        <f t="shared" ref="O38:O47" si="2">N38+M38</f>
        <v>199997</v>
      </c>
      <c r="Q38" s="58" t="s">
        <v>66</v>
      </c>
      <c r="R38" s="57">
        <v>106460</v>
      </c>
      <c r="S38" s="57">
        <v>101221</v>
      </c>
      <c r="T38" s="57">
        <v>207681</v>
      </c>
      <c r="V38" s="58" t="s">
        <v>66</v>
      </c>
      <c r="W38" s="57">
        <v>108900</v>
      </c>
      <c r="X38" s="57">
        <v>103576</v>
      </c>
      <c r="Y38" s="57">
        <v>212476</v>
      </c>
    </row>
    <row r="39" spans="2:25 16384:16384" x14ac:dyDescent="0.35">
      <c r="B39" s="58" t="s">
        <v>65</v>
      </c>
      <c r="C39" s="7">
        <v>157751</v>
      </c>
      <c r="D39" s="7">
        <v>138764</v>
      </c>
      <c r="E39" s="57">
        <f t="shared" si="0"/>
        <v>296515</v>
      </c>
      <c r="G39" s="58" t="s">
        <v>65</v>
      </c>
      <c r="H39" s="7">
        <v>159413</v>
      </c>
      <c r="I39" s="7">
        <v>141597</v>
      </c>
      <c r="J39" s="57">
        <f t="shared" si="1"/>
        <v>301010</v>
      </c>
      <c r="L39" s="58" t="s">
        <v>65</v>
      </c>
      <c r="M39" s="57">
        <v>159089</v>
      </c>
      <c r="N39" s="57">
        <v>142238</v>
      </c>
      <c r="O39" s="57">
        <f t="shared" si="2"/>
        <v>301327</v>
      </c>
      <c r="Q39" s="58" t="s">
        <v>65</v>
      </c>
      <c r="R39" s="57">
        <v>161499</v>
      </c>
      <c r="S39" s="57">
        <v>144576</v>
      </c>
      <c r="T39" s="57">
        <v>306075</v>
      </c>
      <c r="V39" s="58" t="s">
        <v>65</v>
      </c>
      <c r="W39" s="57">
        <v>162402</v>
      </c>
      <c r="X39" s="57">
        <v>145708</v>
      </c>
      <c r="Y39" s="57">
        <v>308110</v>
      </c>
    </row>
    <row r="40" spans="2:25 16384:16384" x14ac:dyDescent="0.35">
      <c r="B40" s="58" t="s">
        <v>64</v>
      </c>
      <c r="C40" s="7">
        <v>188529</v>
      </c>
      <c r="D40" s="7">
        <v>113801</v>
      </c>
      <c r="E40" s="57">
        <f t="shared" si="0"/>
        <v>302330</v>
      </c>
      <c r="G40" s="58" t="s">
        <v>64</v>
      </c>
      <c r="H40" s="7">
        <v>192259</v>
      </c>
      <c r="I40" s="7">
        <v>115231</v>
      </c>
      <c r="J40" s="57">
        <f t="shared" si="1"/>
        <v>307490</v>
      </c>
      <c r="L40" s="58" t="s">
        <v>64</v>
      </c>
      <c r="M40" s="57">
        <v>188958</v>
      </c>
      <c r="N40" s="57">
        <v>109082</v>
      </c>
      <c r="O40" s="57">
        <f t="shared" si="2"/>
        <v>298040</v>
      </c>
      <c r="Q40" s="58" t="s">
        <v>64</v>
      </c>
      <c r="R40" s="57">
        <v>185550</v>
      </c>
      <c r="S40" s="57">
        <v>101837</v>
      </c>
      <c r="T40" s="57">
        <v>287387</v>
      </c>
      <c r="V40" s="58" t="s">
        <v>64</v>
      </c>
      <c r="W40" s="57">
        <v>178869</v>
      </c>
      <c r="X40" s="57">
        <v>93424</v>
      </c>
      <c r="Y40" s="57">
        <v>272293</v>
      </c>
    </row>
    <row r="41" spans="2:25 16384:16384" x14ac:dyDescent="0.35">
      <c r="B41" s="58" t="s">
        <v>63</v>
      </c>
      <c r="C41" s="7">
        <v>208746</v>
      </c>
      <c r="D41" s="7">
        <v>125425</v>
      </c>
      <c r="E41" s="57">
        <f t="shared" si="0"/>
        <v>334171</v>
      </c>
      <c r="G41" s="58" t="s">
        <v>63</v>
      </c>
      <c r="H41" s="7">
        <v>210387</v>
      </c>
      <c r="I41" s="7">
        <v>126248</v>
      </c>
      <c r="J41" s="57">
        <f t="shared" si="1"/>
        <v>336635</v>
      </c>
      <c r="L41" s="58" t="s">
        <v>63</v>
      </c>
      <c r="M41" s="57">
        <v>211106</v>
      </c>
      <c r="N41" s="57">
        <v>126314</v>
      </c>
      <c r="O41" s="57">
        <f t="shared" si="2"/>
        <v>337420</v>
      </c>
      <c r="Q41" s="58" t="s">
        <v>63</v>
      </c>
      <c r="R41" s="57">
        <v>214103</v>
      </c>
      <c r="S41" s="57">
        <v>127827</v>
      </c>
      <c r="T41" s="57">
        <v>341930</v>
      </c>
      <c r="V41" s="58" t="s">
        <v>63</v>
      </c>
      <c r="W41" s="57">
        <v>213238</v>
      </c>
      <c r="X41" s="57">
        <v>127677</v>
      </c>
      <c r="Y41" s="57">
        <v>340915</v>
      </c>
    </row>
    <row r="42" spans="2:25 16384:16384" x14ac:dyDescent="0.35">
      <c r="B42" s="58" t="s">
        <v>62</v>
      </c>
      <c r="C42" s="7">
        <v>208159</v>
      </c>
      <c r="D42" s="7">
        <v>131179</v>
      </c>
      <c r="E42" s="57">
        <f t="shared" si="0"/>
        <v>339338</v>
      </c>
      <c r="G42" s="58" t="s">
        <v>62</v>
      </c>
      <c r="H42" s="7">
        <v>210621</v>
      </c>
      <c r="I42" s="7">
        <v>133144</v>
      </c>
      <c r="J42" s="57">
        <f t="shared" si="1"/>
        <v>343765</v>
      </c>
      <c r="L42" s="58" t="s">
        <v>62</v>
      </c>
      <c r="M42" s="57">
        <v>211465</v>
      </c>
      <c r="N42" s="57">
        <v>133590</v>
      </c>
      <c r="O42" s="57">
        <f t="shared" si="2"/>
        <v>345055</v>
      </c>
      <c r="Q42" s="58" t="s">
        <v>62</v>
      </c>
      <c r="R42" s="57">
        <v>215185</v>
      </c>
      <c r="S42" s="57">
        <v>134985</v>
      </c>
      <c r="T42" s="57">
        <v>350170</v>
      </c>
      <c r="V42" s="58" t="s">
        <v>62</v>
      </c>
      <c r="W42" s="57">
        <v>216355</v>
      </c>
      <c r="X42" s="57">
        <v>135012</v>
      </c>
      <c r="Y42" s="57">
        <v>351367</v>
      </c>
    </row>
    <row r="43" spans="2:25 16384:16384" x14ac:dyDescent="0.35">
      <c r="B43" s="58" t="s">
        <v>61</v>
      </c>
      <c r="C43" s="7">
        <v>244943</v>
      </c>
      <c r="D43" s="7">
        <v>149697</v>
      </c>
      <c r="E43" s="57">
        <f t="shared" si="0"/>
        <v>394640</v>
      </c>
      <c r="G43" s="58" t="s">
        <v>61</v>
      </c>
      <c r="H43" s="7">
        <v>249411</v>
      </c>
      <c r="I43" s="7">
        <v>152644</v>
      </c>
      <c r="J43" s="57">
        <f t="shared" si="1"/>
        <v>402055</v>
      </c>
      <c r="L43" s="58" t="s">
        <v>61</v>
      </c>
      <c r="M43" s="57">
        <v>252269</v>
      </c>
      <c r="N43" s="57">
        <v>154504</v>
      </c>
      <c r="O43" s="57">
        <f t="shared" si="2"/>
        <v>406773</v>
      </c>
      <c r="Q43" s="58" t="s">
        <v>61</v>
      </c>
      <c r="R43" s="57">
        <v>256922</v>
      </c>
      <c r="S43" s="57">
        <v>157645</v>
      </c>
      <c r="T43" s="57">
        <v>414567</v>
      </c>
      <c r="V43" s="58" t="s">
        <v>61</v>
      </c>
      <c r="W43" s="57">
        <v>259102</v>
      </c>
      <c r="X43" s="57">
        <v>160299</v>
      </c>
      <c r="Y43" s="57">
        <v>419401</v>
      </c>
    </row>
    <row r="44" spans="2:25 16384:16384" x14ac:dyDescent="0.35">
      <c r="B44" s="58" t="s">
        <v>60</v>
      </c>
      <c r="C44" s="7">
        <v>255884</v>
      </c>
      <c r="D44" s="7">
        <v>171934</v>
      </c>
      <c r="E44" s="57">
        <f t="shared" si="0"/>
        <v>427818</v>
      </c>
      <c r="G44" s="58" t="s">
        <v>60</v>
      </c>
      <c r="H44" s="7">
        <v>251880</v>
      </c>
      <c r="I44" s="7">
        <v>171062</v>
      </c>
      <c r="J44" s="57">
        <f t="shared" si="1"/>
        <v>422942</v>
      </c>
      <c r="L44" s="58" t="s">
        <v>60</v>
      </c>
      <c r="M44" s="57">
        <v>248635</v>
      </c>
      <c r="N44" s="57">
        <v>170360</v>
      </c>
      <c r="O44" s="57">
        <f t="shared" si="2"/>
        <v>418995</v>
      </c>
      <c r="Q44" s="58" t="s">
        <v>60</v>
      </c>
      <c r="R44" s="57">
        <v>246726</v>
      </c>
      <c r="S44" s="57">
        <v>169513</v>
      </c>
      <c r="T44" s="57">
        <v>416239</v>
      </c>
      <c r="V44" s="58" t="s">
        <v>60</v>
      </c>
      <c r="W44" s="57">
        <v>245146</v>
      </c>
      <c r="X44" s="57">
        <v>169512</v>
      </c>
      <c r="Y44" s="57">
        <v>414658</v>
      </c>
    </row>
    <row r="45" spans="2:25 16384:16384" x14ac:dyDescent="0.35">
      <c r="B45" s="58" t="s">
        <v>59</v>
      </c>
      <c r="C45" s="7">
        <v>206109</v>
      </c>
      <c r="D45" s="7">
        <v>168344</v>
      </c>
      <c r="E45" s="57">
        <f t="shared" si="0"/>
        <v>374453</v>
      </c>
      <c r="G45" s="58" t="s">
        <v>59</v>
      </c>
      <c r="H45" s="7">
        <v>201441</v>
      </c>
      <c r="I45" s="7">
        <v>167865</v>
      </c>
      <c r="J45" s="57">
        <f t="shared" si="1"/>
        <v>369306</v>
      </c>
      <c r="L45" s="58" t="s">
        <v>59</v>
      </c>
      <c r="M45" s="57">
        <v>195824</v>
      </c>
      <c r="N45" s="57">
        <v>167137</v>
      </c>
      <c r="O45" s="57">
        <f t="shared" si="2"/>
        <v>362961</v>
      </c>
      <c r="Q45" s="58" t="s">
        <v>59</v>
      </c>
      <c r="R45" s="57">
        <v>189198</v>
      </c>
      <c r="S45" s="57">
        <v>165968</v>
      </c>
      <c r="T45" s="57">
        <v>355166</v>
      </c>
      <c r="V45" s="58" t="s">
        <v>59</v>
      </c>
      <c r="W45" s="57">
        <v>182462</v>
      </c>
      <c r="X45" s="57">
        <v>165644</v>
      </c>
      <c r="Y45" s="57">
        <v>348106</v>
      </c>
    </row>
    <row r="46" spans="2:25 16384:16384" x14ac:dyDescent="0.35">
      <c r="B46" s="58" t="s">
        <v>58</v>
      </c>
      <c r="C46" s="7">
        <v>119287</v>
      </c>
      <c r="D46" s="7">
        <v>160936</v>
      </c>
      <c r="E46" s="57">
        <f t="shared" si="0"/>
        <v>280223</v>
      </c>
      <c r="G46" s="58" t="s">
        <v>58</v>
      </c>
      <c r="H46" s="7">
        <v>125139</v>
      </c>
      <c r="I46" s="7">
        <v>172327</v>
      </c>
      <c r="J46" s="57">
        <f t="shared" si="1"/>
        <v>297466</v>
      </c>
      <c r="L46" s="58" t="s">
        <v>58</v>
      </c>
      <c r="M46" s="57">
        <v>133126</v>
      </c>
      <c r="N46" s="57">
        <v>185801</v>
      </c>
      <c r="O46" s="57">
        <f t="shared" si="2"/>
        <v>318927</v>
      </c>
      <c r="Q46" s="58" t="s">
        <v>58</v>
      </c>
      <c r="R46" s="57">
        <v>142775</v>
      </c>
      <c r="S46" s="57">
        <v>200853</v>
      </c>
      <c r="T46" s="57">
        <v>343628</v>
      </c>
      <c r="V46" s="58" t="s">
        <v>58</v>
      </c>
      <c r="W46" s="57">
        <v>150743</v>
      </c>
      <c r="X46" s="57">
        <v>214973</v>
      </c>
      <c r="Y46" s="57">
        <v>365716</v>
      </c>
    </row>
    <row r="47" spans="2:25 16384:16384" x14ac:dyDescent="0.35">
      <c r="B47" s="58" t="s">
        <v>57</v>
      </c>
      <c r="C47" s="7">
        <v>45924</v>
      </c>
      <c r="D47" s="7">
        <v>101094</v>
      </c>
      <c r="E47" s="57">
        <f t="shared" si="0"/>
        <v>147018</v>
      </c>
      <c r="G47" s="58" t="s">
        <v>57</v>
      </c>
      <c r="H47" s="7">
        <v>46968</v>
      </c>
      <c r="I47" s="7">
        <v>104394</v>
      </c>
      <c r="J47" s="57">
        <f t="shared" si="1"/>
        <v>151362</v>
      </c>
      <c r="L47" s="58" t="s">
        <v>57</v>
      </c>
      <c r="M47" s="57">
        <v>47123</v>
      </c>
      <c r="N47" s="57">
        <v>105638</v>
      </c>
      <c r="O47" s="57">
        <f t="shared" si="2"/>
        <v>152761</v>
      </c>
      <c r="Q47" s="58" t="s">
        <v>57</v>
      </c>
      <c r="R47" s="57">
        <v>47725</v>
      </c>
      <c r="S47" s="57">
        <v>106681</v>
      </c>
      <c r="T47" s="57">
        <v>154406</v>
      </c>
      <c r="V47" s="58" t="s">
        <v>57</v>
      </c>
      <c r="W47" s="57">
        <v>47620</v>
      </c>
      <c r="X47" s="57">
        <v>106602</v>
      </c>
      <c r="Y47" s="57">
        <v>154222</v>
      </c>
    </row>
    <row r="48" spans="2:25 16384:16384" x14ac:dyDescent="0.35">
      <c r="B48" s="56" t="s">
        <v>56</v>
      </c>
      <c r="C48" s="55">
        <f>SUM(C38:C47)</f>
        <v>1732107</v>
      </c>
      <c r="D48" s="55">
        <f>SUM(D38:D47)</f>
        <v>1352900</v>
      </c>
      <c r="E48" s="55">
        <f>SUM(E38:E47)</f>
        <v>3085007</v>
      </c>
      <c r="G48" s="56" t="s">
        <v>56</v>
      </c>
      <c r="H48" s="55">
        <f>SUM(H38:H47)</f>
        <v>1747783</v>
      </c>
      <c r="I48" s="55">
        <f>SUM(I38:I47)</f>
        <v>1379513</v>
      </c>
      <c r="J48" s="55">
        <f>SUM(J38:J47)</f>
        <v>3127296</v>
      </c>
      <c r="L48" s="56" t="s">
        <v>56</v>
      </c>
      <c r="M48" s="55">
        <f>SUM(M38:M47)</f>
        <v>1750353</v>
      </c>
      <c r="N48" s="55">
        <f>SUM(N38:N47)</f>
        <v>1391903</v>
      </c>
      <c r="O48" s="55">
        <f>SUM(O38:O47)</f>
        <v>3142256</v>
      </c>
      <c r="Q48" s="56" t="s">
        <v>56</v>
      </c>
      <c r="R48" s="55">
        <v>1766143</v>
      </c>
      <c r="S48" s="55">
        <v>1411106</v>
      </c>
      <c r="T48" s="55">
        <v>3177249</v>
      </c>
      <c r="V48" s="56" t="s">
        <v>56</v>
      </c>
      <c r="W48" s="55">
        <v>1764837</v>
      </c>
      <c r="X48" s="55">
        <v>1422427</v>
      </c>
      <c r="Y48" s="55">
        <v>3187264</v>
      </c>
    </row>
    <row r="50" spans="2:8" x14ac:dyDescent="0.35">
      <c r="B50" s="22" t="s">
        <v>55</v>
      </c>
    </row>
    <row r="52" spans="2:8" ht="58" x14ac:dyDescent="0.35">
      <c r="B52" s="249" t="s">
        <v>54</v>
      </c>
      <c r="C52" s="263" t="s">
        <v>53</v>
      </c>
      <c r="D52" s="263" t="s">
        <v>52</v>
      </c>
      <c r="E52" s="263" t="s">
        <v>0</v>
      </c>
      <c r="F52" s="264"/>
      <c r="G52" s="249" t="s">
        <v>51</v>
      </c>
      <c r="H52" s="249" t="s">
        <v>50</v>
      </c>
    </row>
    <row r="53" spans="2:8" x14ac:dyDescent="0.35">
      <c r="B53" s="54" t="s">
        <v>49</v>
      </c>
      <c r="C53" s="53">
        <f t="shared" ref="C53:C63" si="3">(C38-H38)/H38</f>
        <v>-3.4798132929067263E-2</v>
      </c>
      <c r="D53" s="53">
        <f t="shared" ref="D53:D63" si="4">(D38-I38)/I38</f>
        <v>-3.447332133345965E-2</v>
      </c>
      <c r="E53" s="53">
        <f t="shared" ref="E53:E63" si="5">(E38-J38)/J38</f>
        <v>-3.4640104473407936E-2</v>
      </c>
      <c r="G53" s="52">
        <f t="shared" ref="G53:G63" si="6">J38/$J$48</f>
        <v>6.2438924873117224E-2</v>
      </c>
      <c r="H53" s="52">
        <f t="shared" ref="H53:H63" si="7">E38/$E$48</f>
        <v>6.1102292474538952E-2</v>
      </c>
    </row>
    <row r="54" spans="2:8" x14ac:dyDescent="0.35">
      <c r="B54" s="54" t="s">
        <v>48</v>
      </c>
      <c r="C54" s="53">
        <f t="shared" si="3"/>
        <v>-1.0425749468362054E-2</v>
      </c>
      <c r="D54" s="53">
        <f t="shared" si="4"/>
        <v>-2.0007486034308637E-2</v>
      </c>
      <c r="E54" s="53">
        <f t="shared" si="5"/>
        <v>-1.4933058702368692E-2</v>
      </c>
      <c r="G54" s="52">
        <f t="shared" si="6"/>
        <v>9.6252481376882776E-2</v>
      </c>
      <c r="H54" s="52">
        <f t="shared" si="7"/>
        <v>9.6114854844737793E-2</v>
      </c>
    </row>
    <row r="55" spans="2:8" x14ac:dyDescent="0.35">
      <c r="B55" s="54" t="s">
        <v>47</v>
      </c>
      <c r="C55" s="53">
        <f t="shared" si="3"/>
        <v>-1.9400912310997144E-2</v>
      </c>
      <c r="D55" s="53">
        <f t="shared" si="4"/>
        <v>-1.2409854986939278E-2</v>
      </c>
      <c r="E55" s="53">
        <f t="shared" si="5"/>
        <v>-1.6781033529545675E-2</v>
      </c>
      <c r="G55" s="52">
        <f t="shared" si="6"/>
        <v>9.8324558980026192E-2</v>
      </c>
      <c r="H55" s="52">
        <f t="shared" si="7"/>
        <v>9.7999777634216065E-2</v>
      </c>
    </row>
    <row r="56" spans="2:8" x14ac:dyDescent="0.35">
      <c r="B56" s="54" t="s">
        <v>46</v>
      </c>
      <c r="C56" s="53">
        <f t="shared" si="3"/>
        <v>-7.7999115914956724E-3</v>
      </c>
      <c r="D56" s="53">
        <f t="shared" si="4"/>
        <v>-6.5189151511311069E-3</v>
      </c>
      <c r="E56" s="53">
        <f t="shared" si="5"/>
        <v>-7.3195003490427318E-3</v>
      </c>
      <c r="G56" s="52">
        <f t="shared" si="6"/>
        <v>0.10764411171823837</v>
      </c>
      <c r="H56" s="52">
        <f t="shared" si="7"/>
        <v>0.1083209859815553</v>
      </c>
    </row>
    <row r="57" spans="2:8" x14ac:dyDescent="0.35">
      <c r="B57" s="54" t="s">
        <v>45</v>
      </c>
      <c r="C57" s="53">
        <f t="shared" si="3"/>
        <v>-1.168924276306731E-2</v>
      </c>
      <c r="D57" s="53">
        <f t="shared" si="4"/>
        <v>-1.4758457008952713E-2</v>
      </c>
      <c r="E57" s="53">
        <f t="shared" si="5"/>
        <v>-1.2877983506174275E-2</v>
      </c>
      <c r="G57" s="52">
        <f t="shared" si="6"/>
        <v>0.10992403661182057</v>
      </c>
      <c r="H57" s="52">
        <f t="shared" si="7"/>
        <v>0.10999586062527573</v>
      </c>
    </row>
    <row r="58" spans="2:8" x14ac:dyDescent="0.35">
      <c r="B58" s="54" t="s">
        <v>44</v>
      </c>
      <c r="C58" s="53">
        <f t="shared" si="3"/>
        <v>-1.7914205869027429E-2</v>
      </c>
      <c r="D58" s="53">
        <f t="shared" si="4"/>
        <v>-1.9306359896229135E-2</v>
      </c>
      <c r="E58" s="53">
        <f t="shared" si="5"/>
        <v>-1.8442750369974257E-2</v>
      </c>
      <c r="G58" s="52">
        <f t="shared" si="6"/>
        <v>0.12856314208824493</v>
      </c>
      <c r="H58" s="52">
        <f t="shared" si="7"/>
        <v>0.12792191395351776</v>
      </c>
    </row>
    <row r="59" spans="2:8" x14ac:dyDescent="0.35">
      <c r="B59" s="54" t="s">
        <v>43</v>
      </c>
      <c r="C59" s="53">
        <f t="shared" si="3"/>
        <v>1.5896458631094172E-2</v>
      </c>
      <c r="D59" s="53">
        <f t="shared" si="4"/>
        <v>5.0975669640247398E-3</v>
      </c>
      <c r="E59" s="53">
        <f t="shared" si="5"/>
        <v>1.1528767537865713E-2</v>
      </c>
      <c r="G59" s="52">
        <f t="shared" si="6"/>
        <v>0.1352420749426981</v>
      </c>
      <c r="H59" s="52">
        <f t="shared" si="7"/>
        <v>0.13867650867566914</v>
      </c>
    </row>
    <row r="60" spans="2:8" x14ac:dyDescent="0.35">
      <c r="B60" s="54" t="s">
        <v>42</v>
      </c>
      <c r="C60" s="53">
        <f t="shared" si="3"/>
        <v>2.3173038259341444E-2</v>
      </c>
      <c r="D60" s="53">
        <f t="shared" si="4"/>
        <v>2.8534834539659846E-3</v>
      </c>
      <c r="E60" s="53">
        <f t="shared" si="5"/>
        <v>1.3936952012694081E-2</v>
      </c>
      <c r="G60" s="52">
        <f t="shared" si="6"/>
        <v>0.11809115606581533</v>
      </c>
      <c r="H60" s="52">
        <f t="shared" si="7"/>
        <v>0.12137833074608907</v>
      </c>
    </row>
    <row r="61" spans="2:8" x14ac:dyDescent="0.35">
      <c r="B61" s="54" t="s">
        <v>41</v>
      </c>
      <c r="C61" s="53">
        <f t="shared" si="3"/>
        <v>-4.6763998433741683E-2</v>
      </c>
      <c r="D61" s="53">
        <f t="shared" si="4"/>
        <v>-6.6101075281296606E-2</v>
      </c>
      <c r="E61" s="53">
        <f t="shared" si="5"/>
        <v>-5.7966288584241563E-2</v>
      </c>
      <c r="G61" s="52">
        <f t="shared" si="6"/>
        <v>9.511923399639817E-2</v>
      </c>
      <c r="H61" s="52">
        <f t="shared" si="7"/>
        <v>9.0833829550467801E-2</v>
      </c>
    </row>
    <row r="62" spans="2:8" x14ac:dyDescent="0.35">
      <c r="B62" s="54" t="s">
        <v>40</v>
      </c>
      <c r="C62" s="53">
        <f t="shared" si="3"/>
        <v>-2.222789984670414E-2</v>
      </c>
      <c r="D62" s="53">
        <f t="shared" si="4"/>
        <v>-3.1611012127133742E-2</v>
      </c>
      <c r="E62" s="53">
        <f t="shared" si="5"/>
        <v>-2.8699409362984103E-2</v>
      </c>
      <c r="G62" s="52">
        <f t="shared" si="6"/>
        <v>4.8400279346758349E-2</v>
      </c>
      <c r="H62" s="52">
        <f t="shared" si="7"/>
        <v>4.7655645513932386E-2</v>
      </c>
    </row>
    <row r="63" spans="2:8" x14ac:dyDescent="0.35">
      <c r="B63" s="51" t="s">
        <v>0</v>
      </c>
      <c r="C63" s="53">
        <f t="shared" si="3"/>
        <v>-8.969076824754561E-3</v>
      </c>
      <c r="D63" s="53">
        <f t="shared" si="4"/>
        <v>-1.9291590583053585E-2</v>
      </c>
      <c r="E63" s="53">
        <f t="shared" si="5"/>
        <v>-1.35225447159463E-2</v>
      </c>
      <c r="G63" s="52">
        <f t="shared" si="6"/>
        <v>1</v>
      </c>
      <c r="H63" s="52">
        <f t="shared" si="7"/>
        <v>1</v>
      </c>
    </row>
    <row r="66" spans="2:17" x14ac:dyDescent="0.35">
      <c r="B66" s="12" t="s">
        <v>39</v>
      </c>
    </row>
    <row r="68" spans="2:17" ht="30" customHeight="1" x14ac:dyDescent="0.35">
      <c r="C68" s="221">
        <v>2018</v>
      </c>
      <c r="D68" s="221">
        <v>2019</v>
      </c>
      <c r="E68" s="221">
        <v>2020</v>
      </c>
      <c r="F68" s="221">
        <v>2021</v>
      </c>
      <c r="G68" s="223">
        <v>2022</v>
      </c>
      <c r="H68" s="262" t="s">
        <v>38</v>
      </c>
      <c r="I68" s="262" t="s">
        <v>37</v>
      </c>
      <c r="J68" s="262" t="s">
        <v>36</v>
      </c>
      <c r="K68" s="262" t="s">
        <v>35</v>
      </c>
      <c r="L68" s="49"/>
    </row>
    <row r="69" spans="2:17" x14ac:dyDescent="0.35">
      <c r="B69" s="7" t="s">
        <v>2</v>
      </c>
      <c r="C69" s="45">
        <v>361393</v>
      </c>
      <c r="D69" s="45">
        <v>365069</v>
      </c>
      <c r="E69" s="45">
        <v>365021</v>
      </c>
      <c r="F69" s="45">
        <v>368374</v>
      </c>
      <c r="G69" s="44">
        <v>369620</v>
      </c>
      <c r="H69" s="47" t="s">
        <v>34</v>
      </c>
      <c r="I69" s="48" t="s">
        <v>33</v>
      </c>
      <c r="J69" s="47" t="s">
        <v>32</v>
      </c>
      <c r="K69" s="46" t="s">
        <v>31</v>
      </c>
      <c r="L69" s="38"/>
      <c r="N69" s="37"/>
      <c r="O69" s="25"/>
      <c r="Q69" s="37"/>
    </row>
    <row r="70" spans="2:17" x14ac:dyDescent="0.35">
      <c r="B70" s="7" t="s">
        <v>1</v>
      </c>
      <c r="C70" s="45">
        <v>330924</v>
      </c>
      <c r="D70" s="45">
        <v>328757</v>
      </c>
      <c r="E70" s="45">
        <v>322893</v>
      </c>
      <c r="F70" s="45">
        <v>320197</v>
      </c>
      <c r="G70" s="44">
        <v>314916</v>
      </c>
      <c r="H70" s="41" t="s">
        <v>30</v>
      </c>
      <c r="I70" s="41" t="s">
        <v>29</v>
      </c>
      <c r="J70" s="41" t="s">
        <v>28</v>
      </c>
      <c r="K70" s="39" t="s">
        <v>27</v>
      </c>
      <c r="L70" s="38"/>
      <c r="N70" s="37"/>
      <c r="O70" s="25"/>
      <c r="Q70" s="37"/>
    </row>
    <row r="71" spans="2:17" x14ac:dyDescent="0.35">
      <c r="B71" s="3" t="s">
        <v>0</v>
      </c>
      <c r="C71" s="43">
        <v>692317</v>
      </c>
      <c r="D71" s="43">
        <v>693826</v>
      </c>
      <c r="E71" s="43">
        <v>687914</v>
      </c>
      <c r="F71" s="43">
        <v>688571</v>
      </c>
      <c r="G71" s="42">
        <v>684536</v>
      </c>
      <c r="H71" s="40" t="s">
        <v>26</v>
      </c>
      <c r="I71" s="41" t="s">
        <v>25</v>
      </c>
      <c r="J71" s="40" t="s">
        <v>24</v>
      </c>
      <c r="K71" s="39" t="s">
        <v>23</v>
      </c>
      <c r="L71" s="38"/>
      <c r="N71" s="37"/>
      <c r="O71" s="25"/>
      <c r="Q71" s="37"/>
    </row>
    <row r="72" spans="2:17" x14ac:dyDescent="0.35">
      <c r="E72" s="37"/>
    </row>
    <row r="73" spans="2:17" x14ac:dyDescent="0.35">
      <c r="B73" s="12" t="s">
        <v>22</v>
      </c>
      <c r="D73" s="37"/>
      <c r="E73" s="37"/>
    </row>
    <row r="74" spans="2:17" x14ac:dyDescent="0.35">
      <c r="F74" s="25"/>
      <c r="G74" s="25"/>
    </row>
    <row r="75" spans="2:17" ht="39" x14ac:dyDescent="0.35">
      <c r="B75" s="260" t="s">
        <v>21</v>
      </c>
      <c r="C75" s="221">
        <v>2018</v>
      </c>
      <c r="D75" s="265">
        <v>2019</v>
      </c>
      <c r="E75" s="221">
        <v>2020</v>
      </c>
      <c r="F75" s="221">
        <v>2021</v>
      </c>
      <c r="G75" s="221">
        <v>2022</v>
      </c>
      <c r="H75" s="266" t="s">
        <v>6</v>
      </c>
      <c r="I75" s="266" t="s">
        <v>5</v>
      </c>
      <c r="J75" s="266" t="s">
        <v>4</v>
      </c>
      <c r="K75" s="266" t="s">
        <v>20</v>
      </c>
    </row>
    <row r="76" spans="2:17" x14ac:dyDescent="0.35">
      <c r="B76" s="19" t="s">
        <v>2</v>
      </c>
      <c r="C76" s="18">
        <v>204.8</v>
      </c>
      <c r="D76" s="35">
        <v>206.70410040410093</v>
      </c>
      <c r="E76" s="17">
        <v>208.54136279938962</v>
      </c>
      <c r="F76" s="17">
        <v>210.76643954083545</v>
      </c>
      <c r="G76" s="28">
        <v>213.4</v>
      </c>
      <c r="H76" s="33" t="s">
        <v>19</v>
      </c>
      <c r="I76" s="33" t="s">
        <v>18</v>
      </c>
      <c r="J76" s="33" t="s">
        <v>17</v>
      </c>
      <c r="K76" s="33" t="s">
        <v>16</v>
      </c>
      <c r="L76" s="36"/>
      <c r="N76" s="23"/>
    </row>
    <row r="77" spans="2:17" x14ac:dyDescent="0.35">
      <c r="B77" s="19" t="s">
        <v>1</v>
      </c>
      <c r="C77" s="18">
        <v>232.6</v>
      </c>
      <c r="D77" s="35">
        <v>232.97824543301496</v>
      </c>
      <c r="E77" s="17">
        <v>231.97952730901505</v>
      </c>
      <c r="F77" s="17">
        <v>232.10872242595755</v>
      </c>
      <c r="G77" s="28">
        <v>232.8</v>
      </c>
      <c r="H77" s="33" t="s">
        <v>15</v>
      </c>
      <c r="I77" s="34" t="s">
        <v>14</v>
      </c>
      <c r="J77" s="33" t="s">
        <v>13</v>
      </c>
      <c r="K77" s="33" t="s">
        <v>12</v>
      </c>
      <c r="L77" s="25"/>
      <c r="N77" s="23"/>
    </row>
    <row r="78" spans="2:17" x14ac:dyDescent="0.35">
      <c r="B78" s="32" t="s">
        <v>0</v>
      </c>
      <c r="C78" s="31">
        <v>217.2</v>
      </c>
      <c r="D78" s="30">
        <v>218.37319014027545</v>
      </c>
      <c r="E78" s="29">
        <v>218.92360138702892</v>
      </c>
      <c r="F78" s="29">
        <v>220.18094865340501</v>
      </c>
      <c r="G78" s="28">
        <v>221.1</v>
      </c>
      <c r="H78" s="27" t="s">
        <v>11</v>
      </c>
      <c r="I78" s="27" t="s">
        <v>10</v>
      </c>
      <c r="J78" s="26" t="s">
        <v>9</v>
      </c>
      <c r="K78" s="26" t="s">
        <v>8</v>
      </c>
      <c r="L78" s="25"/>
      <c r="M78" s="24"/>
      <c r="N78" s="23"/>
    </row>
    <row r="79" spans="2:17" ht="13.5" customHeight="1" x14ac:dyDescent="0.35">
      <c r="B79" s="21"/>
      <c r="D79" s="20"/>
      <c r="E79" s="20"/>
    </row>
    <row r="80" spans="2:17" ht="13.5" customHeight="1" x14ac:dyDescent="0.35">
      <c r="B80" s="22" t="s">
        <v>7</v>
      </c>
      <c r="D80" s="20"/>
      <c r="E80" s="20"/>
    </row>
    <row r="81" spans="2:10" ht="13.5" customHeight="1" x14ac:dyDescent="0.35">
      <c r="B81" s="21"/>
      <c r="D81" s="20"/>
      <c r="E81" s="20"/>
    </row>
    <row r="82" spans="2:10" ht="39" x14ac:dyDescent="0.35">
      <c r="B82" s="260" t="s">
        <v>7</v>
      </c>
      <c r="C82" s="221">
        <v>2018</v>
      </c>
      <c r="D82" s="221">
        <v>2019</v>
      </c>
      <c r="E82" s="221">
        <v>2020</v>
      </c>
      <c r="F82" s="221">
        <v>2021</v>
      </c>
      <c r="G82" s="266" t="s">
        <v>6</v>
      </c>
      <c r="H82" s="266" t="s">
        <v>5</v>
      </c>
      <c r="I82" s="266" t="s">
        <v>4</v>
      </c>
    </row>
    <row r="83" spans="2:10" x14ac:dyDescent="0.35">
      <c r="B83" s="19" t="s">
        <v>2</v>
      </c>
      <c r="C83" s="18">
        <v>235.1</v>
      </c>
      <c r="D83" s="17">
        <v>232.39653680430885</v>
      </c>
      <c r="E83" s="17">
        <v>233.29143379999999</v>
      </c>
      <c r="F83" s="16">
        <v>233.95900250000003</v>
      </c>
      <c r="G83" s="15">
        <v>-2.7</v>
      </c>
      <c r="H83" s="14">
        <v>0.9</v>
      </c>
      <c r="I83" s="14">
        <v>0.7</v>
      </c>
      <c r="J83" s="13"/>
    </row>
    <row r="84" spans="2:10" x14ac:dyDescent="0.35">
      <c r="B84" s="19" t="s">
        <v>1</v>
      </c>
      <c r="C84" s="18">
        <v>201</v>
      </c>
      <c r="D84" s="17">
        <v>204.36106323983384</v>
      </c>
      <c r="E84" s="17">
        <v>204.04846179999998</v>
      </c>
      <c r="F84" s="16">
        <v>205.31981060000001</v>
      </c>
      <c r="G84" s="14">
        <v>3.4</v>
      </c>
      <c r="H84" s="15">
        <v>-0.3</v>
      </c>
      <c r="I84" s="14">
        <v>1.3</v>
      </c>
      <c r="J84" s="13"/>
    </row>
    <row r="86" spans="2:10" x14ac:dyDescent="0.35">
      <c r="B86" s="12" t="s">
        <v>3</v>
      </c>
    </row>
    <row r="88" spans="2:10" ht="39" x14ac:dyDescent="0.35">
      <c r="B88" s="260" t="s">
        <v>3</v>
      </c>
      <c r="C88" s="221">
        <v>2017</v>
      </c>
      <c r="D88" s="221">
        <v>2018</v>
      </c>
      <c r="E88" s="267">
        <v>2019</v>
      </c>
      <c r="F88" s="267">
        <v>2020</v>
      </c>
      <c r="G88" s="267">
        <v>2021</v>
      </c>
      <c r="H88" s="267">
        <v>2022</v>
      </c>
    </row>
    <row r="89" spans="2:10" x14ac:dyDescent="0.35">
      <c r="B89" s="8" t="s">
        <v>2</v>
      </c>
      <c r="C89" s="7">
        <v>70.599999999999994</v>
      </c>
      <c r="D89" s="9">
        <v>70.400000000000006</v>
      </c>
      <c r="E89" s="6">
        <v>69.729842851625307</v>
      </c>
      <c r="F89" s="6">
        <v>70.030090049999998</v>
      </c>
      <c r="G89" s="6">
        <v>69.731807891000003</v>
      </c>
      <c r="H89" s="5">
        <v>69.596070999999995</v>
      </c>
    </row>
    <row r="90" spans="2:10" x14ac:dyDescent="0.35">
      <c r="B90" s="8" t="s">
        <v>1</v>
      </c>
      <c r="C90" s="7">
        <v>76.099999999999994</v>
      </c>
      <c r="D90" s="5">
        <v>76</v>
      </c>
      <c r="E90" s="6">
        <v>75.350252618195199</v>
      </c>
      <c r="F90" s="6">
        <v>75.739305281</v>
      </c>
      <c r="G90" s="6">
        <v>75.428768852000005</v>
      </c>
      <c r="H90" s="5">
        <v>75.182562000000004</v>
      </c>
    </row>
    <row r="91" spans="2:10" x14ac:dyDescent="0.35">
      <c r="B91" s="4" t="s">
        <v>0</v>
      </c>
      <c r="C91" s="3">
        <v>73.3</v>
      </c>
      <c r="D91" s="1">
        <v>73</v>
      </c>
      <c r="E91" s="2">
        <v>72.392973166182799</v>
      </c>
      <c r="F91" s="2">
        <v>72.709880885999993</v>
      </c>
      <c r="G91" s="2">
        <v>72.380989760000006</v>
      </c>
      <c r="H91" s="1">
        <v>72.166097899999997</v>
      </c>
    </row>
    <row r="97" customFormat="1" x14ac:dyDescent="0.35"/>
    <row r="98" customFormat="1" x14ac:dyDescent="0.35"/>
    <row r="99" customFormat="1" x14ac:dyDescent="0.35"/>
    <row r="100" customFormat="1" x14ac:dyDescent="0.35"/>
    <row r="102" customFormat="1" x14ac:dyDescent="0.35"/>
    <row r="104" customFormat="1" x14ac:dyDescent="0.35"/>
    <row r="105" customFormat="1" x14ac:dyDescent="0.35"/>
    <row r="106" customFormat="1" x14ac:dyDescent="0.35"/>
    <row r="107" customFormat="1" x14ac:dyDescent="0.35"/>
    <row r="108" customFormat="1" x14ac:dyDescent="0.35"/>
    <row r="109" customFormat="1" x14ac:dyDescent="0.35"/>
    <row r="110" customFormat="1" x14ac:dyDescent="0.35"/>
    <row r="111" customFormat="1" x14ac:dyDescent="0.35"/>
    <row r="112" customFormat="1" x14ac:dyDescent="0.35"/>
    <row r="113" customFormat="1" x14ac:dyDescent="0.35"/>
    <row r="114" customFormat="1" x14ac:dyDescent="0.35"/>
    <row r="115" customFormat="1" x14ac:dyDescent="0.35"/>
    <row r="116" customFormat="1" x14ac:dyDescent="0.35"/>
    <row r="117" customFormat="1" x14ac:dyDescent="0.35"/>
    <row r="118" customFormat="1" x14ac:dyDescent="0.35"/>
    <row r="119" customFormat="1" x14ac:dyDescent="0.35"/>
    <row r="120" customFormat="1" x14ac:dyDescent="0.35"/>
    <row r="121" customFormat="1" x14ac:dyDescent="0.35"/>
    <row r="122" customFormat="1" x14ac:dyDescent="0.35"/>
    <row r="123" customFormat="1" x14ac:dyDescent="0.35"/>
    <row r="124" customFormat="1" x14ac:dyDescent="0.35"/>
    <row r="125" customFormat="1" x14ac:dyDescent="0.35"/>
    <row r="126" customFormat="1" x14ac:dyDescent="0.35"/>
    <row r="127" customFormat="1" x14ac:dyDescent="0.35"/>
    <row r="128" customFormat="1" x14ac:dyDescent="0.35"/>
    <row r="129" customFormat="1" x14ac:dyDescent="0.35"/>
    <row r="130" customFormat="1" x14ac:dyDescent="0.35"/>
    <row r="131" customFormat="1" x14ac:dyDescent="0.35"/>
    <row r="132" customFormat="1" x14ac:dyDescent="0.35"/>
    <row r="133" customFormat="1" x14ac:dyDescent="0.35"/>
    <row r="134" customFormat="1" x14ac:dyDescent="0.35"/>
    <row r="135" customFormat="1" x14ac:dyDescent="0.35"/>
    <row r="136" customFormat="1" x14ac:dyDescent="0.35"/>
    <row r="137" customFormat="1" x14ac:dyDescent="0.35"/>
    <row r="138" customFormat="1" x14ac:dyDescent="0.35"/>
    <row r="139" customFormat="1" x14ac:dyDescent="0.35"/>
    <row r="140" customFormat="1" x14ac:dyDescent="0.35"/>
    <row r="141" customFormat="1" x14ac:dyDescent="0.35"/>
    <row r="142" customFormat="1" x14ac:dyDescent="0.35"/>
    <row r="143" customFormat="1" x14ac:dyDescent="0.35"/>
    <row r="144" customFormat="1" x14ac:dyDescent="0.35"/>
    <row r="145" customFormat="1" x14ac:dyDescent="0.35"/>
    <row r="146" customFormat="1" x14ac:dyDescent="0.35"/>
    <row r="147" customFormat="1" x14ac:dyDescent="0.35"/>
    <row r="148" customFormat="1" x14ac:dyDescent="0.35"/>
    <row r="149" customFormat="1" x14ac:dyDescent="0.35"/>
    <row r="150" customFormat="1" x14ac:dyDescent="0.35"/>
    <row r="151" customFormat="1" x14ac:dyDescent="0.35"/>
    <row r="152" customFormat="1" x14ac:dyDescent="0.35"/>
    <row r="153" customFormat="1" x14ac:dyDescent="0.35"/>
    <row r="154" customFormat="1" x14ac:dyDescent="0.35"/>
    <row r="155" customFormat="1" x14ac:dyDescent="0.35"/>
    <row r="156" customFormat="1" x14ac:dyDescent="0.35"/>
    <row r="157" customFormat="1" x14ac:dyDescent="0.35"/>
    <row r="158" customFormat="1" x14ac:dyDescent="0.35"/>
  </sheetData>
  <mergeCells count="5">
    <mergeCell ref="B2:M2"/>
    <mergeCell ref="B4:L4"/>
    <mergeCell ref="J6:L6"/>
    <mergeCell ref="K7:L7"/>
    <mergeCell ref="J9:L9"/>
  </mergeCells>
  <conditionalFormatting sqref="C53:E6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{749F0A61-DDA9-4F2F-9903-2AF1DF226216}</x14:id>
        </ext>
      </extLst>
    </cfRule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{E820C719-6B3E-4AA4-AFEB-28E3327833D7}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49F0A61-DDA9-4F2F-9903-2AF1DF226216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14:cfRule type="dataBar" id="{E820C719-6B3E-4AA4-AFEB-28E3327833D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C53:E63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203EB-C7F3-4853-B5ED-47B1E913D40C}">
  <dimension ref="B1:M42"/>
  <sheetViews>
    <sheetView showGridLines="0" workbookViewId="0">
      <selection activeCell="B2" sqref="B2:M2"/>
    </sheetView>
  </sheetViews>
  <sheetFormatPr baseColWidth="10" defaultRowHeight="14.5" x14ac:dyDescent="0.35"/>
  <cols>
    <col min="2" max="2" width="20.453125" customWidth="1"/>
    <col min="3" max="5" width="15" customWidth="1"/>
  </cols>
  <sheetData>
    <row r="1" spans="2:13" ht="9" customHeight="1" x14ac:dyDescent="0.35"/>
    <row r="2" spans="2:13" ht="36.75" customHeight="1" x14ac:dyDescent="0.35">
      <c r="B2" s="293" t="s">
        <v>434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4" spans="2:13" ht="15.5" x14ac:dyDescent="0.35">
      <c r="B4" s="325" t="str">
        <f>CONCATENATE("Graphique 2 : Evolution du nombre de patients et du taux d’incidence brut des assurés nouvellement admis pour une ALD de 2002 à ",'[1]Prevalence Tableau 1 (2)'!A1)</f>
        <v>Graphique 2 : Evolution du nombre de patients et du taux d’incidence brut des assurés nouvellement admis pour une ALD de 2002 à 2022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</row>
    <row r="6" spans="2:13" ht="29" x14ac:dyDescent="0.35">
      <c r="B6" s="221" t="s">
        <v>472</v>
      </c>
      <c r="C6" s="223" t="s">
        <v>447</v>
      </c>
      <c r="D6" s="223" t="s">
        <v>437</v>
      </c>
      <c r="F6" s="192"/>
    </row>
    <row r="7" spans="2:13" x14ac:dyDescent="0.35">
      <c r="B7" s="38">
        <v>2002</v>
      </c>
      <c r="C7" s="108">
        <v>104381</v>
      </c>
      <c r="D7" s="7">
        <v>25.5</v>
      </c>
    </row>
    <row r="8" spans="2:13" x14ac:dyDescent="0.35">
      <c r="B8" s="38">
        <v>2003</v>
      </c>
      <c r="C8" s="108">
        <v>93419</v>
      </c>
      <c r="D8" s="7">
        <v>24.5</v>
      </c>
    </row>
    <row r="9" spans="2:13" x14ac:dyDescent="0.35">
      <c r="B9" s="38">
        <v>2004</v>
      </c>
      <c r="C9" s="108">
        <v>92543</v>
      </c>
      <c r="D9" s="7">
        <v>24.8</v>
      </c>
    </row>
    <row r="10" spans="2:13" x14ac:dyDescent="0.35">
      <c r="B10" s="38">
        <v>2005</v>
      </c>
      <c r="C10" s="108">
        <v>94738</v>
      </c>
      <c r="D10" s="7">
        <v>25.8</v>
      </c>
    </row>
    <row r="11" spans="2:13" x14ac:dyDescent="0.35">
      <c r="B11" s="38">
        <v>2006</v>
      </c>
      <c r="C11" s="108">
        <v>109835</v>
      </c>
      <c r="D11" s="7">
        <v>30.1</v>
      </c>
    </row>
    <row r="12" spans="2:13" x14ac:dyDescent="0.35">
      <c r="B12" s="38">
        <v>2007</v>
      </c>
      <c r="C12" s="108">
        <v>103653</v>
      </c>
      <c r="D12" s="7">
        <v>28.9</v>
      </c>
    </row>
    <row r="13" spans="2:13" x14ac:dyDescent="0.35">
      <c r="B13" s="38">
        <v>2008</v>
      </c>
      <c r="C13" s="108">
        <v>102310</v>
      </c>
      <c r="D13" s="7">
        <v>28.5</v>
      </c>
    </row>
    <row r="14" spans="2:13" x14ac:dyDescent="0.35">
      <c r="B14" s="38">
        <v>2009</v>
      </c>
      <c r="C14" s="108">
        <v>102975</v>
      </c>
      <c r="D14" s="107">
        <v>29</v>
      </c>
    </row>
    <row r="15" spans="2:13" x14ac:dyDescent="0.35">
      <c r="B15" s="38">
        <v>2010</v>
      </c>
      <c r="C15" s="108">
        <v>108097</v>
      </c>
      <c r="D15" s="107">
        <v>31</v>
      </c>
    </row>
    <row r="16" spans="2:13" x14ac:dyDescent="0.35">
      <c r="B16" s="38">
        <v>2011</v>
      </c>
      <c r="C16" s="108">
        <v>109743</v>
      </c>
      <c r="D16" s="7">
        <v>32.200000000000003</v>
      </c>
    </row>
    <row r="17" spans="2:6" x14ac:dyDescent="0.35">
      <c r="B17" s="38">
        <v>2012</v>
      </c>
      <c r="C17" s="108">
        <v>132425</v>
      </c>
      <c r="D17" s="7">
        <v>39.6</v>
      </c>
    </row>
    <row r="18" spans="2:6" x14ac:dyDescent="0.35">
      <c r="B18" s="38">
        <v>2013</v>
      </c>
      <c r="C18" s="108">
        <v>124914</v>
      </c>
      <c r="D18" s="107">
        <v>38</v>
      </c>
    </row>
    <row r="19" spans="2:6" x14ac:dyDescent="0.35">
      <c r="B19" s="38">
        <v>2014</v>
      </c>
      <c r="C19" s="108">
        <v>116344</v>
      </c>
      <c r="D19" s="7">
        <v>35.700000000000003</v>
      </c>
    </row>
    <row r="20" spans="2:6" x14ac:dyDescent="0.35">
      <c r="B20" s="38">
        <v>2015</v>
      </c>
      <c r="C20" s="108">
        <v>111261</v>
      </c>
      <c r="D20" s="7">
        <v>34.200000000000003</v>
      </c>
    </row>
    <row r="21" spans="2:6" x14ac:dyDescent="0.35">
      <c r="B21" s="38">
        <v>2016</v>
      </c>
      <c r="C21" s="108">
        <v>122081</v>
      </c>
      <c r="D21" s="107">
        <v>37.691161327443027</v>
      </c>
    </row>
    <row r="22" spans="2:6" x14ac:dyDescent="0.35">
      <c r="B22" s="38">
        <v>2017</v>
      </c>
      <c r="C22" s="108">
        <v>143257</v>
      </c>
      <c r="D22" s="107">
        <v>44.606684790782296</v>
      </c>
    </row>
    <row r="23" spans="2:6" x14ac:dyDescent="0.35">
      <c r="B23" s="38">
        <v>2018</v>
      </c>
      <c r="C23" s="108">
        <v>114582</v>
      </c>
      <c r="D23" s="107">
        <v>35.915969758140349</v>
      </c>
    </row>
    <row r="24" spans="2:6" x14ac:dyDescent="0.35">
      <c r="B24" s="38">
        <v>2019</v>
      </c>
      <c r="C24" s="108">
        <v>100687</v>
      </c>
      <c r="D24" s="107">
        <v>31.640122089447839</v>
      </c>
    </row>
    <row r="25" spans="2:6" x14ac:dyDescent="0.35">
      <c r="B25" s="38">
        <v>2020</v>
      </c>
      <c r="C25" s="108">
        <v>92326</v>
      </c>
      <c r="D25" s="107">
        <v>29.219377150583785</v>
      </c>
    </row>
    <row r="26" spans="2:6" x14ac:dyDescent="0.35">
      <c r="B26" s="38">
        <v>2021</v>
      </c>
      <c r="C26" s="108">
        <v>94294</v>
      </c>
      <c r="D26" s="107">
        <v>30.1</v>
      </c>
      <c r="E26" s="100"/>
      <c r="F26" s="100"/>
    </row>
    <row r="27" spans="2:6" x14ac:dyDescent="0.35">
      <c r="B27" s="38">
        <v>2022</v>
      </c>
      <c r="C27" s="108">
        <v>90437</v>
      </c>
      <c r="D27" s="107">
        <v>29.1</v>
      </c>
      <c r="E27" s="100"/>
      <c r="F27" s="100"/>
    </row>
    <row r="28" spans="2:6" x14ac:dyDescent="0.35">
      <c r="B28" s="7"/>
      <c r="C28" s="108"/>
      <c r="D28" s="7"/>
      <c r="E28" s="100"/>
      <c r="F28" s="100"/>
    </row>
    <row r="29" spans="2:6" x14ac:dyDescent="0.35">
      <c r="C29" s="100"/>
      <c r="E29" s="100"/>
      <c r="F29" s="100"/>
    </row>
    <row r="30" spans="2:6" x14ac:dyDescent="0.35">
      <c r="C30" s="100"/>
      <c r="E30" s="100"/>
      <c r="F30" s="100"/>
    </row>
    <row r="31" spans="2:6" x14ac:dyDescent="0.35">
      <c r="C31" s="100"/>
      <c r="E31" s="100"/>
      <c r="F31" s="100"/>
    </row>
    <row r="32" spans="2:6" x14ac:dyDescent="0.35">
      <c r="C32" s="100"/>
      <c r="E32" s="100"/>
      <c r="F32" s="100"/>
    </row>
    <row r="33" spans="3:6" x14ac:dyDescent="0.35">
      <c r="C33" s="100"/>
      <c r="E33" s="100"/>
      <c r="F33" s="100"/>
    </row>
    <row r="34" spans="3:6" x14ac:dyDescent="0.35">
      <c r="C34" s="100"/>
      <c r="E34" s="100"/>
      <c r="F34" s="100"/>
    </row>
    <row r="35" spans="3:6" x14ac:dyDescent="0.35">
      <c r="C35" s="100"/>
      <c r="E35" s="100"/>
      <c r="F35" s="100"/>
    </row>
    <row r="36" spans="3:6" x14ac:dyDescent="0.35">
      <c r="C36" s="100"/>
      <c r="E36" s="100"/>
      <c r="F36" s="100"/>
    </row>
    <row r="37" spans="3:6" x14ac:dyDescent="0.35">
      <c r="C37" s="100"/>
      <c r="E37" s="100"/>
      <c r="F37" s="100"/>
    </row>
    <row r="38" spans="3:6" x14ac:dyDescent="0.35">
      <c r="C38" s="100"/>
      <c r="D38" s="206"/>
      <c r="E38" s="100"/>
      <c r="F38" s="100"/>
    </row>
    <row r="39" spans="3:6" x14ac:dyDescent="0.35">
      <c r="C39" s="100"/>
      <c r="E39" s="100"/>
      <c r="F39" s="100"/>
    </row>
    <row r="40" spans="3:6" x14ac:dyDescent="0.35">
      <c r="C40" s="100"/>
      <c r="D40" s="86"/>
      <c r="E40" s="100"/>
      <c r="F40" s="100"/>
    </row>
    <row r="41" spans="3:6" x14ac:dyDescent="0.35">
      <c r="C41" s="100"/>
      <c r="D41" s="206"/>
      <c r="E41" s="100"/>
      <c r="F41" s="100"/>
    </row>
    <row r="42" spans="3:6" x14ac:dyDescent="0.35">
      <c r="C42" s="100"/>
      <c r="D42" s="205"/>
      <c r="E42" s="100"/>
      <c r="F42" s="100"/>
    </row>
  </sheetData>
  <mergeCells count="2">
    <mergeCell ref="B2:M2"/>
    <mergeCell ref="B4:M4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DDC24-2003-4795-AAD2-E67E9E71F740}">
  <dimension ref="B1:M19"/>
  <sheetViews>
    <sheetView showGridLines="0" workbookViewId="0">
      <selection activeCell="J13" sqref="J13"/>
    </sheetView>
  </sheetViews>
  <sheetFormatPr baseColWidth="10" defaultRowHeight="14.5" x14ac:dyDescent="0.35"/>
  <cols>
    <col min="2" max="2" width="21.54296875" customWidth="1"/>
    <col min="3" max="3" width="22.26953125" customWidth="1"/>
    <col min="4" max="4" width="11.81640625" customWidth="1"/>
    <col min="5" max="6" width="23.1796875" bestFit="1" customWidth="1"/>
    <col min="7" max="7" width="23.81640625" bestFit="1" customWidth="1"/>
    <col min="8" max="8" width="12" bestFit="1" customWidth="1"/>
    <col min="9" max="9" width="12.54296875" bestFit="1" customWidth="1"/>
    <col min="10" max="10" width="14.26953125" bestFit="1" customWidth="1"/>
    <col min="16" max="16" width="23.1796875" bestFit="1" customWidth="1"/>
    <col min="17" max="17" width="23.81640625" bestFit="1" customWidth="1"/>
    <col min="18" max="18" width="12" bestFit="1" customWidth="1"/>
    <col min="19" max="19" width="12.54296875" bestFit="1" customWidth="1"/>
  </cols>
  <sheetData>
    <row r="1" spans="2:13" ht="9" customHeight="1" x14ac:dyDescent="0.35"/>
    <row r="2" spans="2:13" ht="36.75" customHeight="1" x14ac:dyDescent="0.35">
      <c r="B2" s="293" t="s">
        <v>434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4" spans="2:13" ht="15.5" x14ac:dyDescent="0.35">
      <c r="B4" s="325" t="str">
        <f>CONCATENATE("Graphique 3 : Taux d’incidence brut par sexe et classe d’âge, des patients pris en charge pour une nouvelle ALD 1 à 32 en ", '[1]Prevalence Tableau 1 (2)'!A1-1, " et ",'[1]Prevalence Tableau 1 (2)'!A1)</f>
        <v>Graphique 3 : Taux d’incidence brut par sexe et classe d’âge, des patients pris en charge pour une nouvelle ALD 1 à 32 en 2021 et 2022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</row>
    <row r="5" spans="2:13" x14ac:dyDescent="0.35">
      <c r="C5" s="74"/>
    </row>
    <row r="6" spans="2:13" x14ac:dyDescent="0.35">
      <c r="C6" s="74"/>
    </row>
    <row r="7" spans="2:13" x14ac:dyDescent="0.35">
      <c r="C7" s="74"/>
    </row>
    <row r="8" spans="2:13" x14ac:dyDescent="0.35">
      <c r="C8" s="74"/>
    </row>
    <row r="9" spans="2:13" x14ac:dyDescent="0.35">
      <c r="B9" s="140"/>
      <c r="C9" s="3" t="s">
        <v>449</v>
      </c>
      <c r="D9" s="3" t="s">
        <v>448</v>
      </c>
      <c r="E9" s="65" t="s">
        <v>451</v>
      </c>
      <c r="F9" s="65" t="s">
        <v>450</v>
      </c>
    </row>
    <row r="10" spans="2:13" x14ac:dyDescent="0.35">
      <c r="B10" s="203" t="s">
        <v>49</v>
      </c>
      <c r="C10" s="138">
        <v>4.4023043920999996</v>
      </c>
      <c r="D10" s="138">
        <v>6.7455648603</v>
      </c>
      <c r="E10" s="138">
        <v>4.4983669625999996</v>
      </c>
      <c r="F10" s="138">
        <v>6.3618365768</v>
      </c>
    </row>
    <row r="11" spans="2:13" x14ac:dyDescent="0.35">
      <c r="B11" s="203" t="s">
        <v>178</v>
      </c>
      <c r="C11" s="138">
        <v>5.5588032471000002</v>
      </c>
      <c r="D11" s="138">
        <v>6.1269012137000001</v>
      </c>
      <c r="E11" s="138">
        <v>5.6667294723000001</v>
      </c>
      <c r="F11" s="138">
        <v>5.8547574545999996</v>
      </c>
    </row>
    <row r="12" spans="2:13" x14ac:dyDescent="0.35">
      <c r="B12" s="203" t="s">
        <v>47</v>
      </c>
      <c r="C12" s="138">
        <v>9.4327239479999996</v>
      </c>
      <c r="D12" s="138">
        <v>7.2829116934</v>
      </c>
      <c r="E12" s="138">
        <v>9.1965406858000005</v>
      </c>
      <c r="F12" s="138">
        <v>7.0224719101000002</v>
      </c>
    </row>
    <row r="13" spans="2:13" x14ac:dyDescent="0.35">
      <c r="B13" s="203" t="s">
        <v>46</v>
      </c>
      <c r="C13" s="207">
        <v>12.393170788999999</v>
      </c>
      <c r="D13" s="138">
        <v>9.6531846532000003</v>
      </c>
      <c r="E13" s="138">
        <v>11.624053030000001</v>
      </c>
      <c r="F13" s="138">
        <v>8.6700396683999994</v>
      </c>
    </row>
    <row r="14" spans="2:13" x14ac:dyDescent="0.35">
      <c r="B14" s="203" t="s">
        <v>45</v>
      </c>
      <c r="C14" s="138">
        <v>18.536089713999999</v>
      </c>
      <c r="D14" s="138">
        <v>15.748105793000001</v>
      </c>
      <c r="E14" s="138">
        <v>17.886558003000001</v>
      </c>
      <c r="F14" s="138">
        <v>14.870241700999999</v>
      </c>
    </row>
    <row r="15" spans="2:13" x14ac:dyDescent="0.35">
      <c r="B15" s="203" t="s">
        <v>44</v>
      </c>
      <c r="C15" s="138">
        <v>27.079203431</v>
      </c>
      <c r="D15" s="207">
        <v>28.920692302999999</v>
      </c>
      <c r="E15" s="138">
        <v>25.535049041000001</v>
      </c>
      <c r="F15" s="138">
        <v>27.850325610999999</v>
      </c>
    </row>
    <row r="16" spans="2:13" x14ac:dyDescent="0.35">
      <c r="B16" s="203" t="s">
        <v>43</v>
      </c>
      <c r="C16" s="207">
        <v>37.746984185000002</v>
      </c>
      <c r="D16" s="207">
        <v>50.904954642</v>
      </c>
      <c r="E16" s="138">
        <v>35.543376125999998</v>
      </c>
      <c r="F16" s="138">
        <v>48.31747404</v>
      </c>
    </row>
    <row r="17" spans="2:6" x14ac:dyDescent="0.35">
      <c r="B17" s="203" t="s">
        <v>42</v>
      </c>
      <c r="C17" s="207">
        <v>48.001349605000001</v>
      </c>
      <c r="D17" s="207">
        <v>61.460110645999997</v>
      </c>
      <c r="E17" s="138">
        <v>45.748497245999999</v>
      </c>
      <c r="F17" s="138">
        <v>60.316279817999998</v>
      </c>
    </row>
    <row r="18" spans="2:6" x14ac:dyDescent="0.35">
      <c r="B18" s="203" t="s">
        <v>41</v>
      </c>
      <c r="C18" s="207">
        <v>64.164555140999994</v>
      </c>
      <c r="D18" s="207">
        <v>66.989318046999998</v>
      </c>
      <c r="E18" s="138">
        <v>63.852897820000003</v>
      </c>
      <c r="F18" s="138">
        <v>68.526493165999995</v>
      </c>
    </row>
    <row r="19" spans="2:6" x14ac:dyDescent="0.35">
      <c r="B19" s="203" t="s">
        <v>40</v>
      </c>
      <c r="C19" s="207">
        <v>64.196583235999995</v>
      </c>
      <c r="D19" s="207">
        <v>63.201830837000003</v>
      </c>
      <c r="E19" s="138">
        <v>65.326315123000001</v>
      </c>
      <c r="F19" s="138">
        <v>60.468055175000003</v>
      </c>
    </row>
  </sheetData>
  <mergeCells count="2">
    <mergeCell ref="B2:M2"/>
    <mergeCell ref="B4:M4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FE402-F393-41AB-A856-E1BECCE6E58B}">
  <dimension ref="A1:M16"/>
  <sheetViews>
    <sheetView showGridLines="0" workbookViewId="0">
      <selection activeCell="O18" sqref="O18:O19"/>
    </sheetView>
  </sheetViews>
  <sheetFormatPr baseColWidth="10" defaultRowHeight="14.5" x14ac:dyDescent="0.35"/>
  <cols>
    <col min="2" max="2" width="63.26953125" bestFit="1" customWidth="1"/>
    <col min="3" max="6" width="11.453125" customWidth="1"/>
  </cols>
  <sheetData>
    <row r="1" spans="1:13" ht="9" customHeight="1" x14ac:dyDescent="0.35"/>
    <row r="2" spans="1:13" ht="36.75" customHeight="1" x14ac:dyDescent="0.35">
      <c r="B2" s="293" t="s">
        <v>434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4" spans="1:13" ht="15.5" x14ac:dyDescent="0.35">
      <c r="B4" s="325" t="str">
        <f>CONCATENATE("Graphique 4 : Taux d’incidence brut de 2015 à ", '[1]Prevalence Tableau 1 (2)'!A1," des principales ALD")</f>
        <v>Graphique 4 : Taux d’incidence brut de 2015 à 2022 des principales ALD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</row>
    <row r="6" spans="1:13" x14ac:dyDescent="0.35">
      <c r="C6" s="65">
        <v>2015</v>
      </c>
      <c r="D6" s="65">
        <v>2016</v>
      </c>
      <c r="E6" s="65">
        <v>2017</v>
      </c>
      <c r="F6" s="65">
        <v>2018</v>
      </c>
      <c r="G6" s="65">
        <v>2019</v>
      </c>
      <c r="H6" s="65">
        <v>2020</v>
      </c>
      <c r="I6" s="65">
        <v>2021</v>
      </c>
      <c r="J6" s="65">
        <v>2022</v>
      </c>
    </row>
    <row r="7" spans="1:13" x14ac:dyDescent="0.35">
      <c r="A7" s="104"/>
      <c r="B7" s="7" t="s">
        <v>187</v>
      </c>
      <c r="C7" s="138">
        <v>7.7095378044593197</v>
      </c>
      <c r="D7" s="138">
        <v>8.4449907274563607</v>
      </c>
      <c r="E7" s="138">
        <v>10.31274841906999</v>
      </c>
      <c r="F7" s="138">
        <v>7.3473174768358893</v>
      </c>
      <c r="G7" s="138">
        <v>5.6183394364440087</v>
      </c>
      <c r="H7" s="138">
        <v>4.630425226275598</v>
      </c>
      <c r="I7" s="138">
        <v>4.3936153651999996</v>
      </c>
      <c r="J7" s="138">
        <v>4.2869763000000001</v>
      </c>
      <c r="L7" s="86"/>
    </row>
    <row r="8" spans="1:13" x14ac:dyDescent="0.35">
      <c r="A8" s="104"/>
      <c r="B8" s="7" t="s">
        <v>455</v>
      </c>
      <c r="C8" s="138">
        <v>6.9653086175435419</v>
      </c>
      <c r="D8" s="138">
        <v>7.3022824532853949</v>
      </c>
      <c r="E8" s="138">
        <v>8.1483790271329291</v>
      </c>
      <c r="F8" s="138">
        <v>7.421292174981506</v>
      </c>
      <c r="G8" s="138">
        <v>7.1405295046880246</v>
      </c>
      <c r="H8" s="138">
        <v>6.6454561479963781</v>
      </c>
      <c r="I8" s="138">
        <v>6.9714710078</v>
      </c>
      <c r="J8" s="138">
        <v>6.9091918200000002</v>
      </c>
      <c r="L8" s="86"/>
    </row>
    <row r="9" spans="1:13" x14ac:dyDescent="0.35">
      <c r="A9" s="104"/>
      <c r="B9" s="7" t="s">
        <v>454</v>
      </c>
      <c r="C9" s="138">
        <v>4.7153992243717218</v>
      </c>
      <c r="D9" s="138">
        <v>5.1174933758726198</v>
      </c>
      <c r="E9" s="138">
        <v>6.126619501618995</v>
      </c>
      <c r="F9" s="138">
        <v>4.8826435297215296</v>
      </c>
      <c r="G9" s="138">
        <v>4.3575990248430596</v>
      </c>
      <c r="H9" s="138">
        <v>4.2462179796965138</v>
      </c>
      <c r="I9" s="138">
        <v>4.6772081960999996</v>
      </c>
      <c r="J9" s="138">
        <v>4.2930931899999996</v>
      </c>
      <c r="L9" s="86"/>
    </row>
    <row r="10" spans="1:13" x14ac:dyDescent="0.35">
      <c r="A10" s="104"/>
      <c r="B10" s="7" t="s">
        <v>185</v>
      </c>
      <c r="C10" s="138">
        <v>3.3634853790486878</v>
      </c>
      <c r="D10" s="138">
        <v>3.9905274361108165</v>
      </c>
      <c r="E10" s="138">
        <v>4.8941962454994599</v>
      </c>
      <c r="F10" s="138">
        <v>3.4323006131123286</v>
      </c>
      <c r="G10" s="138">
        <v>2.7433359404975777</v>
      </c>
      <c r="H10" s="138">
        <v>2.2897359382204878</v>
      </c>
      <c r="I10" s="138">
        <v>2.2534305480999999</v>
      </c>
      <c r="J10" s="138">
        <v>2.15218058</v>
      </c>
      <c r="L10" s="86"/>
    </row>
    <row r="11" spans="1:13" x14ac:dyDescent="0.35">
      <c r="A11" s="104"/>
      <c r="B11" s="7" t="s">
        <v>181</v>
      </c>
      <c r="C11" s="138">
        <v>2.931709437548792</v>
      </c>
      <c r="D11" s="138">
        <v>3.2882958521726895</v>
      </c>
      <c r="E11" s="138">
        <v>3.9513519757849691</v>
      </c>
      <c r="F11" s="138">
        <v>3.1552089471770506</v>
      </c>
      <c r="G11" s="138">
        <v>2.5290226402204472</v>
      </c>
      <c r="H11" s="138">
        <v>2.2666328665563418</v>
      </c>
      <c r="I11" s="138">
        <v>2.2524735420000002</v>
      </c>
      <c r="J11" s="138">
        <v>2.1882380499999998</v>
      </c>
      <c r="L11" s="86"/>
    </row>
    <row r="12" spans="1:13" x14ac:dyDescent="0.35">
      <c r="A12" s="104"/>
      <c r="B12" s="7" t="s">
        <v>184</v>
      </c>
      <c r="C12" s="138">
        <v>2.6121829395299949</v>
      </c>
      <c r="D12" s="138">
        <v>3.1240816971594656</v>
      </c>
      <c r="E12" s="138">
        <v>3.5095104900766265</v>
      </c>
      <c r="F12" s="138">
        <v>2.719510513183796</v>
      </c>
      <c r="G12" s="138">
        <v>2.4397778055009387</v>
      </c>
      <c r="H12" s="138">
        <v>2.4910174940889367</v>
      </c>
      <c r="I12" s="138">
        <v>2.6585631636999998</v>
      </c>
      <c r="J12" s="138">
        <v>2.5729584399999998</v>
      </c>
      <c r="L12" s="86"/>
    </row>
    <row r="13" spans="1:13" x14ac:dyDescent="0.35">
      <c r="A13" s="104"/>
      <c r="B13" s="7" t="s">
        <v>183</v>
      </c>
      <c r="C13" s="138">
        <v>2.1825597270831611</v>
      </c>
      <c r="D13" s="138">
        <v>2.5406893043493293</v>
      </c>
      <c r="E13" s="138">
        <v>3.2049854914700306</v>
      </c>
      <c r="F13" s="138">
        <v>2.4214175558258209</v>
      </c>
      <c r="G13" s="138">
        <v>1.9743848469812464</v>
      </c>
      <c r="H13" s="138">
        <v>1.8469798113966502</v>
      </c>
      <c r="I13" s="138">
        <v>1.7484502879999999</v>
      </c>
      <c r="J13" s="138">
        <v>1.62097669</v>
      </c>
      <c r="L13" s="86"/>
    </row>
    <row r="14" spans="1:13" x14ac:dyDescent="0.35">
      <c r="A14" s="104"/>
      <c r="B14" s="7" t="s">
        <v>453</v>
      </c>
      <c r="C14" s="138">
        <v>1.8722592107203446</v>
      </c>
      <c r="D14" s="138">
        <v>2.1900365222158293</v>
      </c>
      <c r="E14" s="138">
        <v>2.7544254986441166</v>
      </c>
      <c r="F14" s="138">
        <v>1.9644043782990834</v>
      </c>
      <c r="G14" s="138">
        <v>1.3958646331833033</v>
      </c>
      <c r="H14" s="138">
        <v>1.1386966006520129</v>
      </c>
      <c r="I14" s="138">
        <v>1.0743989362999999</v>
      </c>
      <c r="J14" s="138">
        <v>1.02796</v>
      </c>
      <c r="L14" s="86"/>
    </row>
    <row r="15" spans="1:13" x14ac:dyDescent="0.35">
      <c r="A15" s="104"/>
      <c r="B15" s="7" t="s">
        <v>180</v>
      </c>
      <c r="C15" s="138">
        <v>2.1484235949560326</v>
      </c>
      <c r="D15" s="138">
        <v>2.1425008457646331</v>
      </c>
      <c r="E15" s="138">
        <v>2.1114355987232369</v>
      </c>
      <c r="F15" s="138">
        <v>1.7296287473199845</v>
      </c>
      <c r="G15" s="138">
        <v>1.5774967263800503</v>
      </c>
      <c r="H15" s="138">
        <v>1.4156169801880085</v>
      </c>
      <c r="I15" s="138">
        <v>1.5174927969000001</v>
      </c>
      <c r="J15" s="138">
        <v>1.5353401900000001</v>
      </c>
      <c r="L15" s="86"/>
    </row>
    <row r="16" spans="1:13" x14ac:dyDescent="0.35">
      <c r="A16" s="104"/>
      <c r="B16" s="7" t="s">
        <v>452</v>
      </c>
      <c r="C16" s="138">
        <v>1.1821557828529903</v>
      </c>
      <c r="D16" s="138">
        <v>1.213703115624051</v>
      </c>
      <c r="E16" s="138">
        <v>1.3168059500074574</v>
      </c>
      <c r="F16" s="138">
        <v>0.9688804744411148</v>
      </c>
      <c r="G16" s="138">
        <v>0.7730362444013793</v>
      </c>
      <c r="H16" s="138">
        <v>0.71587874115476757</v>
      </c>
      <c r="I16" s="138">
        <v>0.66448128989999999</v>
      </c>
      <c r="J16" s="138">
        <v>0.61265513999999999</v>
      </c>
      <c r="L16" s="86"/>
    </row>
  </sheetData>
  <mergeCells count="2">
    <mergeCell ref="B2:M2"/>
    <mergeCell ref="B4:M4"/>
  </mergeCell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A3B14-2FBE-436C-8AC0-63FC402CBCA4}">
  <dimension ref="B1:M20"/>
  <sheetViews>
    <sheetView showGridLines="0" workbookViewId="0">
      <selection activeCell="J15" sqref="J15"/>
    </sheetView>
  </sheetViews>
  <sheetFormatPr baseColWidth="10" defaultRowHeight="14.5" x14ac:dyDescent="0.35"/>
  <cols>
    <col min="2" max="2" width="14.81640625" customWidth="1"/>
    <col min="3" max="5" width="15.453125" customWidth="1"/>
    <col min="6" max="6" width="14.7265625" customWidth="1"/>
    <col min="7" max="10" width="7.26953125" customWidth="1"/>
    <col min="11" max="11" width="13.26953125" bestFit="1" customWidth="1"/>
    <col min="12" max="12" width="13" customWidth="1"/>
    <col min="13" max="13" width="15.26953125" customWidth="1"/>
    <col min="14" max="14" width="15.81640625" customWidth="1"/>
  </cols>
  <sheetData>
    <row r="1" spans="2:13" ht="9" customHeight="1" x14ac:dyDescent="0.35"/>
    <row r="2" spans="2:13" ht="36.75" customHeight="1" x14ac:dyDescent="0.35">
      <c r="B2" s="326" t="s">
        <v>460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</row>
    <row r="4" spans="2:13" ht="15.5" x14ac:dyDescent="0.35">
      <c r="B4" s="325" t="str">
        <f>CONCATENATE("Tableau 4 : Taux d’incidence et âge des assurés pris en charge au titre d’une nouvelle ALD 1 à 32 au cours de l’année ",'[1]Prevalence Tableau 1 (2)'!A1," par tranche d’âge")</f>
        <v>Tableau 4 : Taux d’incidence et âge des assurés pris en charge au titre d’une nouvelle ALD 1 à 32 au cours de l’année 2022 par tranche d’âge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</row>
    <row r="6" spans="2:13" ht="58" x14ac:dyDescent="0.35">
      <c r="B6" s="221" t="s">
        <v>459</v>
      </c>
      <c r="C6" s="222" t="s">
        <v>458</v>
      </c>
      <c r="D6" s="223" t="s">
        <v>433</v>
      </c>
      <c r="E6" s="223" t="s">
        <v>457</v>
      </c>
      <c r="F6" s="223" t="s">
        <v>456</v>
      </c>
    </row>
    <row r="7" spans="2:13" x14ac:dyDescent="0.35">
      <c r="B7" s="79" t="s">
        <v>49</v>
      </c>
      <c r="C7" s="108">
        <v>205129.5</v>
      </c>
      <c r="D7" s="108">
        <v>1119</v>
      </c>
      <c r="E7" s="78">
        <v>1.2373254309629909E-2</v>
      </c>
      <c r="F7" s="107">
        <v>5.4550905646999999</v>
      </c>
    </row>
    <row r="8" spans="2:13" x14ac:dyDescent="0.35">
      <c r="B8" s="79" t="s">
        <v>48</v>
      </c>
      <c r="C8" s="108">
        <v>302223.5</v>
      </c>
      <c r="D8" s="108">
        <v>1743</v>
      </c>
      <c r="E8" s="78">
        <v>1.9273085131085728E-2</v>
      </c>
      <c r="F8" s="107">
        <v>5.7672550281000001</v>
      </c>
    </row>
    <row r="9" spans="2:13" x14ac:dyDescent="0.35">
      <c r="B9" s="79" t="s">
        <v>47</v>
      </c>
      <c r="C9" s="108">
        <v>303190</v>
      </c>
      <c r="D9" s="108">
        <v>2375</v>
      </c>
      <c r="E9" s="78">
        <v>2.6261375322047392E-2</v>
      </c>
      <c r="F9" s="107">
        <v>7.8333718131000003</v>
      </c>
    </row>
    <row r="10" spans="2:13" x14ac:dyDescent="0.35">
      <c r="B10" s="79" t="s">
        <v>46</v>
      </c>
      <c r="C10" s="108">
        <v>337215</v>
      </c>
      <c r="D10" s="108">
        <v>3298</v>
      </c>
      <c r="E10" s="78">
        <v>3.6467375078784128E-2</v>
      </c>
      <c r="F10" s="107">
        <v>9.7801106118999996</v>
      </c>
    </row>
    <row r="11" spans="2:13" x14ac:dyDescent="0.35">
      <c r="B11" s="79" t="s">
        <v>45</v>
      </c>
      <c r="C11" s="108">
        <v>343436.5</v>
      </c>
      <c r="D11" s="108">
        <v>5508</v>
      </c>
      <c r="E11" s="78">
        <v>6.0904275904773486E-2</v>
      </c>
      <c r="F11" s="107">
        <v>16.037899290999999</v>
      </c>
    </row>
    <row r="12" spans="2:13" x14ac:dyDescent="0.35">
      <c r="B12" s="79" t="s">
        <v>44</v>
      </c>
      <c r="C12" s="108">
        <v>400752</v>
      </c>
      <c r="D12" s="108">
        <v>10809</v>
      </c>
      <c r="E12" s="78">
        <v>0.11951966562358327</v>
      </c>
      <c r="F12" s="107">
        <v>26.971793029000001</v>
      </c>
    </row>
    <row r="13" spans="2:13" x14ac:dyDescent="0.35">
      <c r="B13" s="79" t="s">
        <v>43</v>
      </c>
      <c r="C13" s="108">
        <v>424040</v>
      </c>
      <c r="D13" s="108">
        <v>18293</v>
      </c>
      <c r="E13" s="78">
        <v>0.20227340579630018</v>
      </c>
      <c r="F13" s="107">
        <v>43.139798132000003</v>
      </c>
    </row>
    <row r="14" spans="2:13" x14ac:dyDescent="0.35">
      <c r="B14" s="79" t="s">
        <v>42</v>
      </c>
      <c r="C14" s="108">
        <v>365695</v>
      </c>
      <c r="D14" s="108">
        <v>19629</v>
      </c>
      <c r="E14" s="78">
        <v>0.21704612050377611</v>
      </c>
      <c r="F14" s="107">
        <v>53.675877438999997</v>
      </c>
    </row>
    <row r="15" spans="2:13" x14ac:dyDescent="0.35">
      <c r="B15" s="79" t="s">
        <v>41</v>
      </c>
      <c r="C15" s="108">
        <v>287729.5</v>
      </c>
      <c r="D15" s="108">
        <v>18934</v>
      </c>
      <c r="E15" s="78">
        <v>0.20936121277795591</v>
      </c>
      <c r="F15" s="107">
        <v>65.804861857999995</v>
      </c>
    </row>
    <row r="16" spans="2:13" x14ac:dyDescent="0.35">
      <c r="B16" s="79" t="s">
        <v>40</v>
      </c>
      <c r="C16" s="108">
        <v>136740.5</v>
      </c>
      <c r="D16" s="108">
        <v>8729</v>
      </c>
      <c r="E16" s="78">
        <v>9.6520229552063866E-2</v>
      </c>
      <c r="F16" s="107">
        <v>63.836244565000001</v>
      </c>
    </row>
    <row r="17" spans="2:6" x14ac:dyDescent="0.35">
      <c r="B17" s="224" t="s">
        <v>0</v>
      </c>
      <c r="C17" s="225">
        <v>3106151.5</v>
      </c>
      <c r="D17" s="225">
        <v>90437</v>
      </c>
      <c r="E17" s="226">
        <v>1</v>
      </c>
      <c r="F17" s="227">
        <v>29.115450421526447</v>
      </c>
    </row>
    <row r="18" spans="2:6" ht="4" customHeight="1" x14ac:dyDescent="0.35"/>
    <row r="19" spans="2:6" ht="13.5" customHeight="1" x14ac:dyDescent="0.35">
      <c r="F19" s="73" t="s">
        <v>80</v>
      </c>
    </row>
    <row r="20" spans="2:6" ht="11.15" customHeight="1" x14ac:dyDescent="0.35"/>
  </sheetData>
  <mergeCells count="2">
    <mergeCell ref="B2:M2"/>
    <mergeCell ref="B4:M4"/>
  </mergeCell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C6A13-2936-42C7-A6EB-5AB1D8944897}">
  <dimension ref="B1:M102"/>
  <sheetViews>
    <sheetView showGridLines="0" workbookViewId="0">
      <selection activeCell="B4" sqref="B4:M4"/>
    </sheetView>
  </sheetViews>
  <sheetFormatPr baseColWidth="10" defaultRowHeight="14.5" x14ac:dyDescent="0.35"/>
  <cols>
    <col min="1" max="1" width="8.7265625" customWidth="1"/>
    <col min="2" max="2" width="22.54296875" customWidth="1"/>
    <col min="3" max="3" width="4.453125" bestFit="1" customWidth="1"/>
    <col min="4" max="4" width="9.1796875" bestFit="1" customWidth="1"/>
    <col min="5" max="7" width="6.453125" bestFit="1" customWidth="1"/>
    <col min="8" max="8" width="19.81640625" customWidth="1"/>
    <col min="9" max="12" width="13.54296875" bestFit="1" customWidth="1"/>
    <col min="13" max="13" width="7.453125" bestFit="1" customWidth="1"/>
  </cols>
  <sheetData>
    <row r="1" spans="2:13" ht="9" customHeight="1" x14ac:dyDescent="0.35"/>
    <row r="2" spans="2:13" ht="36.75" customHeight="1" x14ac:dyDescent="0.35">
      <c r="B2" s="326" t="s">
        <v>460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</row>
    <row r="4" spans="2:13" ht="15.5" x14ac:dyDescent="0.35">
      <c r="B4" s="325" t="s">
        <v>468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</row>
    <row r="6" spans="2:13" ht="15" thickBot="1" x14ac:dyDescent="0.4"/>
    <row r="7" spans="2:13" ht="15" thickBot="1" x14ac:dyDescent="0.4">
      <c r="B7" s="355" t="s">
        <v>335</v>
      </c>
      <c r="C7" s="350" t="s">
        <v>464</v>
      </c>
      <c r="D7" s="352" t="s">
        <v>463</v>
      </c>
      <c r="E7" s="353"/>
      <c r="F7" s="353"/>
      <c r="G7" s="354"/>
    </row>
    <row r="8" spans="2:13" ht="15" thickBot="1" x14ac:dyDescent="0.4">
      <c r="B8" s="356"/>
      <c r="C8" s="351"/>
      <c r="D8" s="218" t="s">
        <v>328</v>
      </c>
      <c r="E8" s="219" t="s">
        <v>329</v>
      </c>
      <c r="F8" s="220" t="s">
        <v>462</v>
      </c>
      <c r="G8" s="219" t="s">
        <v>461</v>
      </c>
    </row>
    <row r="9" spans="2:13" ht="15" thickBot="1" x14ac:dyDescent="0.4">
      <c r="B9" s="349" t="s">
        <v>375</v>
      </c>
      <c r="C9" s="214" t="s">
        <v>250</v>
      </c>
      <c r="D9" s="213">
        <v>31.3431189</v>
      </c>
      <c r="E9" s="212">
        <v>7.1368133999999994</v>
      </c>
      <c r="F9" s="213">
        <v>5.8124563</v>
      </c>
      <c r="G9" s="212">
        <v>4.8559761999999997</v>
      </c>
    </row>
    <row r="10" spans="2:13" ht="15" thickBot="1" x14ac:dyDescent="0.4">
      <c r="B10" s="347"/>
      <c r="C10" s="210" t="s">
        <v>374</v>
      </c>
      <c r="D10" s="213">
        <v>25.954985400000002</v>
      </c>
      <c r="E10" s="212">
        <v>6.4142947000000001</v>
      </c>
      <c r="F10" s="213">
        <v>3.6194948999999998</v>
      </c>
      <c r="G10" s="212">
        <v>3.9173013999999999</v>
      </c>
    </row>
    <row r="11" spans="2:13" ht="15" thickBot="1" x14ac:dyDescent="0.4">
      <c r="B11" s="346" t="s">
        <v>373</v>
      </c>
      <c r="C11" s="210" t="s">
        <v>372</v>
      </c>
      <c r="D11" s="213">
        <v>26.893572000000002</v>
      </c>
      <c r="E11" s="212">
        <v>6.6131734</v>
      </c>
      <c r="F11" s="213">
        <v>4.5851335999999998</v>
      </c>
      <c r="G11" s="212">
        <v>3.9385121999999999</v>
      </c>
    </row>
    <row r="12" spans="2:13" ht="15" thickBot="1" x14ac:dyDescent="0.4">
      <c r="B12" s="348"/>
      <c r="C12" s="210" t="s">
        <v>371</v>
      </c>
      <c r="D12" s="213">
        <v>20.747258000000002</v>
      </c>
      <c r="E12" s="212">
        <v>4.8747138999999997</v>
      </c>
      <c r="F12" s="213">
        <v>3.1507296999999999</v>
      </c>
      <c r="G12" s="212">
        <v>2.8534911000000003</v>
      </c>
    </row>
    <row r="13" spans="2:13" ht="15" thickBot="1" x14ac:dyDescent="0.4">
      <c r="B13" s="347"/>
      <c r="C13" s="210" t="s">
        <v>370</v>
      </c>
      <c r="D13" s="213">
        <v>20.952686200000002</v>
      </c>
      <c r="E13" s="212">
        <v>4.6873122</v>
      </c>
      <c r="F13" s="213">
        <v>3.7658748000000002</v>
      </c>
      <c r="G13" s="212">
        <v>2.8043747999999997</v>
      </c>
    </row>
    <row r="14" spans="2:13" ht="15" thickBot="1" x14ac:dyDescent="0.4">
      <c r="B14" s="346" t="s">
        <v>369</v>
      </c>
      <c r="C14" s="210" t="s">
        <v>260</v>
      </c>
      <c r="D14" s="213">
        <v>22.233916600000001</v>
      </c>
      <c r="E14" s="212">
        <v>6.1395429999999998</v>
      </c>
      <c r="F14" s="213">
        <v>3.2013331999999997</v>
      </c>
      <c r="G14" s="212">
        <v>3.5083102999999998</v>
      </c>
    </row>
    <row r="15" spans="2:13" ht="15" thickBot="1" x14ac:dyDescent="0.4">
      <c r="B15" s="347"/>
      <c r="C15" s="210" t="s">
        <v>368</v>
      </c>
      <c r="D15" s="213">
        <v>21.752026899999997</v>
      </c>
      <c r="E15" s="212">
        <v>4.8882737000000001</v>
      </c>
      <c r="F15" s="213">
        <v>2.7526201000000001</v>
      </c>
      <c r="G15" s="212">
        <v>5.0622898999999997</v>
      </c>
    </row>
    <row r="16" spans="2:13" ht="15" thickBot="1" x14ac:dyDescent="0.4">
      <c r="B16" s="346" t="s">
        <v>367</v>
      </c>
      <c r="C16" s="210" t="s">
        <v>366</v>
      </c>
      <c r="D16" s="213">
        <v>26.900785800000001</v>
      </c>
      <c r="E16" s="212">
        <v>5.8425632000000007</v>
      </c>
      <c r="F16" s="213">
        <v>4.1866496</v>
      </c>
      <c r="G16" s="212">
        <v>5.2176901999999998</v>
      </c>
    </row>
    <row r="17" spans="2:7" ht="15" thickBot="1" x14ac:dyDescent="0.4">
      <c r="B17" s="347"/>
      <c r="C17" s="210" t="s">
        <v>365</v>
      </c>
      <c r="D17" s="213">
        <v>25.6787068</v>
      </c>
      <c r="E17" s="212">
        <v>5.7622399</v>
      </c>
      <c r="F17" s="213">
        <v>4.5247118999999998</v>
      </c>
      <c r="G17" s="212">
        <v>5.1821486999999999</v>
      </c>
    </row>
    <row r="18" spans="2:7" ht="15" thickBot="1" x14ac:dyDescent="0.4">
      <c r="B18" s="346" t="s">
        <v>364</v>
      </c>
      <c r="C18" s="210" t="s">
        <v>214</v>
      </c>
      <c r="D18" s="213">
        <v>29.520620399999999</v>
      </c>
      <c r="E18" s="212">
        <v>7.3140642000000007</v>
      </c>
      <c r="F18" s="213">
        <v>4.8907296000000002</v>
      </c>
      <c r="G18" s="212">
        <v>4.4060627000000006</v>
      </c>
    </row>
    <row r="19" spans="2:7" ht="15" thickBot="1" x14ac:dyDescent="0.4">
      <c r="B19" s="348"/>
      <c r="C19" s="210" t="s">
        <v>220</v>
      </c>
      <c r="D19" s="213">
        <v>25.0727881</v>
      </c>
      <c r="E19" s="212">
        <v>6.6892851000000002</v>
      </c>
      <c r="F19" s="213">
        <v>3.8499482999999999</v>
      </c>
      <c r="G19" s="212">
        <v>3.8018239</v>
      </c>
    </row>
    <row r="20" spans="2:7" ht="15" thickBot="1" x14ac:dyDescent="0.4">
      <c r="B20" s="347"/>
      <c r="C20" s="210" t="s">
        <v>363</v>
      </c>
      <c r="D20" s="213">
        <v>27.067969599999998</v>
      </c>
      <c r="E20" s="212">
        <v>6.5589053000000002</v>
      </c>
      <c r="F20" s="213">
        <v>4.3947995000000004</v>
      </c>
      <c r="G20" s="212">
        <v>3.9619783000000002</v>
      </c>
    </row>
    <row r="21" spans="2:7" ht="24.75" customHeight="1" thickBot="1" x14ac:dyDescent="0.4">
      <c r="B21" s="346" t="s">
        <v>362</v>
      </c>
      <c r="C21" s="210" t="s">
        <v>245</v>
      </c>
      <c r="D21" s="213">
        <v>26.120876599999999</v>
      </c>
      <c r="E21" s="212">
        <v>6.7484704999999998</v>
      </c>
      <c r="F21" s="213">
        <v>4.0463108999999999</v>
      </c>
      <c r="G21" s="212">
        <v>2.9515897999999998</v>
      </c>
    </row>
    <row r="22" spans="2:7" ht="15" thickBot="1" x14ac:dyDescent="0.4">
      <c r="B22" s="347"/>
      <c r="C22" s="210" t="s">
        <v>206</v>
      </c>
      <c r="D22" s="213">
        <v>29.725528599999997</v>
      </c>
      <c r="E22" s="212">
        <v>8.2050408000000008</v>
      </c>
      <c r="F22" s="213">
        <v>4.4290186</v>
      </c>
      <c r="G22" s="212">
        <v>3.0946348000000001</v>
      </c>
    </row>
    <row r="23" spans="2:7" ht="15" thickBot="1" x14ac:dyDescent="0.4">
      <c r="B23" s="346" t="s">
        <v>361</v>
      </c>
      <c r="C23" s="210" t="s">
        <v>247</v>
      </c>
      <c r="D23" s="213">
        <v>29.680585900000001</v>
      </c>
      <c r="E23" s="212">
        <v>8.3476648000000004</v>
      </c>
      <c r="F23" s="213">
        <v>4.6375915000000001</v>
      </c>
      <c r="G23" s="212">
        <v>4.5602983999999998</v>
      </c>
    </row>
    <row r="24" spans="2:7" ht="15" thickBot="1" x14ac:dyDescent="0.4">
      <c r="B24" s="348"/>
      <c r="C24" s="210" t="s">
        <v>252</v>
      </c>
      <c r="D24" s="213">
        <v>34.122085000000006</v>
      </c>
      <c r="E24" s="212">
        <v>8.8305898000000003</v>
      </c>
      <c r="F24" s="213">
        <v>5.8727708999999999</v>
      </c>
      <c r="G24" s="212">
        <v>5.0582989999999999</v>
      </c>
    </row>
    <row r="25" spans="2:7" ht="15" thickBot="1" x14ac:dyDescent="0.4">
      <c r="B25" s="348"/>
      <c r="C25" s="210" t="s">
        <v>360</v>
      </c>
      <c r="D25" s="213">
        <v>31.897048099999999</v>
      </c>
      <c r="E25" s="212">
        <v>8.3623343999999999</v>
      </c>
      <c r="F25" s="213">
        <v>5.6583461000000002</v>
      </c>
      <c r="G25" s="212">
        <v>4.0559826000000001</v>
      </c>
    </row>
    <row r="26" spans="2:7" ht="15" thickBot="1" x14ac:dyDescent="0.4">
      <c r="B26" s="347"/>
      <c r="C26" s="210" t="s">
        <v>359</v>
      </c>
      <c r="D26" s="213">
        <v>28.576006099999997</v>
      </c>
      <c r="E26" s="212">
        <v>6.7289066000000002</v>
      </c>
      <c r="F26" s="213">
        <v>4.3694199000000005</v>
      </c>
      <c r="G26" s="212">
        <v>4.6024555999999999</v>
      </c>
    </row>
    <row r="27" spans="2:7" ht="15" thickBot="1" x14ac:dyDescent="0.4">
      <c r="B27" s="346" t="s">
        <v>358</v>
      </c>
      <c r="C27" s="210" t="s">
        <v>204</v>
      </c>
      <c r="D27" s="213">
        <v>29.134452200000002</v>
      </c>
      <c r="E27" s="212">
        <v>8.5800489999999989</v>
      </c>
      <c r="F27" s="213">
        <v>4.5728833</v>
      </c>
      <c r="G27" s="212">
        <v>5.1386008000000007</v>
      </c>
    </row>
    <row r="28" spans="2:7" ht="15" thickBot="1" x14ac:dyDescent="0.4">
      <c r="B28" s="348"/>
      <c r="C28" s="210" t="s">
        <v>210</v>
      </c>
      <c r="D28" s="213">
        <v>27.6736565</v>
      </c>
      <c r="E28" s="212">
        <v>6.3829332000000001</v>
      </c>
      <c r="F28" s="213">
        <v>4.4123631999999997</v>
      </c>
      <c r="G28" s="212">
        <v>4.4980400999999999</v>
      </c>
    </row>
    <row r="29" spans="2:7" ht="15" thickBot="1" x14ac:dyDescent="0.4">
      <c r="B29" s="347"/>
      <c r="C29" s="210" t="s">
        <v>357</v>
      </c>
      <c r="D29" s="213">
        <v>26.5093861</v>
      </c>
      <c r="E29" s="212">
        <v>6.2151192000000002</v>
      </c>
      <c r="F29" s="213">
        <v>3.963724</v>
      </c>
      <c r="G29" s="212">
        <v>4.7881786000000002</v>
      </c>
    </row>
    <row r="30" spans="2:7" ht="15" thickBot="1" x14ac:dyDescent="0.4">
      <c r="B30" s="346" t="s">
        <v>356</v>
      </c>
      <c r="C30" s="210" t="s">
        <v>355</v>
      </c>
      <c r="D30" s="213">
        <v>32.142344699999995</v>
      </c>
      <c r="E30" s="212">
        <v>7.5764098000000004</v>
      </c>
      <c r="F30" s="213">
        <v>5.3379250999999996</v>
      </c>
      <c r="G30" s="212">
        <v>4.9361457999999994</v>
      </c>
    </row>
    <row r="31" spans="2:7" ht="15" thickBot="1" x14ac:dyDescent="0.4">
      <c r="B31" s="348"/>
      <c r="C31" s="210" t="s">
        <v>354</v>
      </c>
      <c r="D31" s="213">
        <v>31.394865600000003</v>
      </c>
      <c r="E31" s="212">
        <v>7.8966719000000012</v>
      </c>
      <c r="F31" s="213">
        <v>5.0513123999999996</v>
      </c>
      <c r="G31" s="212">
        <v>4.8594904000000003</v>
      </c>
    </row>
    <row r="32" spans="2:7" ht="15" thickBot="1" x14ac:dyDescent="0.4">
      <c r="B32" s="347"/>
      <c r="C32" s="210" t="s">
        <v>353</v>
      </c>
      <c r="D32" s="213">
        <v>29.0169967</v>
      </c>
      <c r="E32" s="212">
        <v>7.0089363999999996</v>
      </c>
      <c r="F32" s="213">
        <v>5.0113894999999999</v>
      </c>
      <c r="G32" s="212">
        <v>5.2216576000000003</v>
      </c>
    </row>
    <row r="33" spans="2:7" ht="15" thickBot="1" x14ac:dyDescent="0.4">
      <c r="B33" s="346" t="s">
        <v>352</v>
      </c>
      <c r="C33" s="210" t="s">
        <v>235</v>
      </c>
      <c r="D33" s="213">
        <v>27.613284200000002</v>
      </c>
      <c r="E33" s="212">
        <v>7.6252899999999997</v>
      </c>
      <c r="F33" s="213">
        <v>4.1209014000000002</v>
      </c>
      <c r="G33" s="212">
        <v>3.8937651</v>
      </c>
    </row>
    <row r="34" spans="2:7" ht="15" thickBot="1" x14ac:dyDescent="0.4">
      <c r="B34" s="348"/>
      <c r="C34" s="210" t="s">
        <v>351</v>
      </c>
      <c r="D34" s="213">
        <v>28.9116195</v>
      </c>
      <c r="E34" s="212">
        <v>8.0668580999999993</v>
      </c>
      <c r="F34" s="213">
        <v>4.7755799999999997</v>
      </c>
      <c r="G34" s="212">
        <v>4.5174405000000002</v>
      </c>
    </row>
    <row r="35" spans="2:7" ht="15" thickBot="1" x14ac:dyDescent="0.4">
      <c r="B35" s="348"/>
      <c r="C35" s="210" t="s">
        <v>350</v>
      </c>
      <c r="D35" s="213">
        <v>31.136468000000001</v>
      </c>
      <c r="E35" s="212">
        <v>7.9742934000000005</v>
      </c>
      <c r="F35" s="213">
        <v>5.6134829000000002</v>
      </c>
      <c r="G35" s="212">
        <v>5.2462457000000002</v>
      </c>
    </row>
    <row r="36" spans="2:7" ht="15" thickBot="1" x14ac:dyDescent="0.4">
      <c r="B36" s="347"/>
      <c r="C36" s="210" t="s">
        <v>349</v>
      </c>
      <c r="D36" s="213">
        <v>28.871005</v>
      </c>
      <c r="E36" s="212">
        <v>7.3123069000000003</v>
      </c>
      <c r="F36" s="213">
        <v>4.2865248000000005</v>
      </c>
      <c r="G36" s="212">
        <v>5.5472673000000006</v>
      </c>
    </row>
    <row r="37" spans="2:7" ht="15" thickBot="1" x14ac:dyDescent="0.4">
      <c r="B37" s="346" t="s">
        <v>348</v>
      </c>
      <c r="C37" s="210" t="s">
        <v>233</v>
      </c>
      <c r="D37" s="213">
        <v>30.991735500000001</v>
      </c>
      <c r="E37" s="212">
        <v>7.6356450000000002</v>
      </c>
      <c r="F37" s="213">
        <v>5.3000358999999992</v>
      </c>
      <c r="G37" s="212">
        <v>5.5096419000000001</v>
      </c>
    </row>
    <row r="38" spans="2:7" ht="15" thickBot="1" x14ac:dyDescent="0.4">
      <c r="B38" s="347"/>
      <c r="C38" s="210" t="s">
        <v>222</v>
      </c>
      <c r="D38" s="213">
        <v>31.318066800000004</v>
      </c>
      <c r="E38" s="212">
        <v>7.8098938000000002</v>
      </c>
      <c r="F38" s="213">
        <v>4.9057122</v>
      </c>
      <c r="G38" s="212">
        <v>4.9057122</v>
      </c>
    </row>
    <row r="39" spans="2:7" ht="15" thickBot="1" x14ac:dyDescent="0.4">
      <c r="B39" s="211" t="s">
        <v>347</v>
      </c>
      <c r="C39" s="210" t="s">
        <v>212</v>
      </c>
      <c r="D39" s="213">
        <v>30.432663700000003</v>
      </c>
      <c r="E39" s="212">
        <v>6.7146802000000001</v>
      </c>
      <c r="F39" s="213">
        <v>3.3031894999999998</v>
      </c>
      <c r="G39" s="212">
        <v>5.0901608000000005</v>
      </c>
    </row>
    <row r="40" spans="2:7" ht="15" thickBot="1" x14ac:dyDescent="0.4">
      <c r="B40" s="349" t="s">
        <v>346</v>
      </c>
      <c r="C40" s="210" t="s">
        <v>243</v>
      </c>
      <c r="D40" s="213">
        <v>27.652811699999997</v>
      </c>
      <c r="E40" s="212">
        <v>6.5036674999999997</v>
      </c>
      <c r="F40" s="213">
        <v>4.6699267000000004</v>
      </c>
      <c r="G40" s="212">
        <v>4.3276284</v>
      </c>
    </row>
    <row r="41" spans="2:7" ht="15" thickBot="1" x14ac:dyDescent="0.4">
      <c r="B41" s="347"/>
      <c r="C41" s="210" t="s">
        <v>345</v>
      </c>
      <c r="D41" s="213">
        <v>32.398554300000001</v>
      </c>
      <c r="E41" s="212">
        <v>8.0896267000000002</v>
      </c>
      <c r="F41" s="213">
        <v>5.9671009000000002</v>
      </c>
      <c r="G41" s="212">
        <v>3.3239555000000003</v>
      </c>
    </row>
    <row r="42" spans="2:7" ht="15" thickBot="1" x14ac:dyDescent="0.4">
      <c r="B42" s="346" t="s">
        <v>344</v>
      </c>
      <c r="C42" s="210" t="s">
        <v>231</v>
      </c>
      <c r="D42" s="213">
        <v>31.503364300000001</v>
      </c>
      <c r="E42" s="212">
        <v>7.9650015000000005</v>
      </c>
      <c r="F42" s="213">
        <v>5.5873891000000002</v>
      </c>
      <c r="G42" s="212">
        <v>5.0405383000000006</v>
      </c>
    </row>
    <row r="43" spans="2:7" ht="15" thickBot="1" x14ac:dyDescent="0.4">
      <c r="B43" s="347"/>
      <c r="C43" s="210" t="s">
        <v>343</v>
      </c>
      <c r="D43" s="213">
        <v>26.3097575</v>
      </c>
      <c r="E43" s="212">
        <v>6.4977128000000004</v>
      </c>
      <c r="F43" s="213">
        <v>4.3251647000000002</v>
      </c>
      <c r="G43" s="212">
        <v>3.8866687</v>
      </c>
    </row>
    <row r="44" spans="2:7" ht="15" thickBot="1" x14ac:dyDescent="0.4">
      <c r="B44" s="346" t="s">
        <v>342</v>
      </c>
      <c r="C44" s="210" t="s">
        <v>226</v>
      </c>
      <c r="D44" s="213">
        <v>24.467130100000002</v>
      </c>
      <c r="E44" s="212">
        <v>6.7639505999999994</v>
      </c>
      <c r="F44" s="213">
        <v>4.2587837000000004</v>
      </c>
      <c r="G44" s="212">
        <v>3.8830087</v>
      </c>
    </row>
    <row r="45" spans="2:7" ht="15" thickBot="1" x14ac:dyDescent="0.4">
      <c r="B45" s="348"/>
      <c r="C45" s="210" t="s">
        <v>341</v>
      </c>
      <c r="D45" s="213">
        <v>30.646815700000001</v>
      </c>
      <c r="E45" s="212">
        <v>7.8326547</v>
      </c>
      <c r="F45" s="213">
        <v>5.5947534000000001</v>
      </c>
      <c r="G45" s="212">
        <v>4.3514748000000001</v>
      </c>
    </row>
    <row r="46" spans="2:7" ht="15" thickBot="1" x14ac:dyDescent="0.4">
      <c r="B46" s="347"/>
      <c r="C46" s="210" t="s">
        <v>340</v>
      </c>
      <c r="D46" s="213">
        <v>28.731855899999999</v>
      </c>
      <c r="E46" s="212">
        <v>7.4666984999999997</v>
      </c>
      <c r="F46" s="213">
        <v>5.5552237000000009</v>
      </c>
      <c r="G46" s="212">
        <v>4.0618840000000001</v>
      </c>
    </row>
    <row r="47" spans="2:7" ht="15" thickBot="1" x14ac:dyDescent="0.4">
      <c r="B47" s="211" t="s">
        <v>339</v>
      </c>
      <c r="C47" s="210" t="s">
        <v>338</v>
      </c>
      <c r="D47" s="213">
        <v>25.341396499999998</v>
      </c>
      <c r="E47" s="212">
        <v>6.0726392999999996</v>
      </c>
      <c r="F47" s="213">
        <v>2.8392871999999998</v>
      </c>
      <c r="G47" s="212">
        <v>4.5974223999999992</v>
      </c>
    </row>
    <row r="48" spans="2:7" ht="15" thickBot="1" x14ac:dyDescent="0.4">
      <c r="B48" s="349" t="s">
        <v>337</v>
      </c>
      <c r="C48" s="210" t="s">
        <v>216</v>
      </c>
      <c r="D48" s="213">
        <v>29.310585900000003</v>
      </c>
      <c r="E48" s="212">
        <v>7.6352957999999997</v>
      </c>
      <c r="F48" s="213">
        <v>3.9435043999999997</v>
      </c>
      <c r="G48" s="212">
        <v>4.7825479</v>
      </c>
    </row>
    <row r="49" spans="2:7" ht="15" thickBot="1" x14ac:dyDescent="0.4">
      <c r="B49" s="347"/>
      <c r="C49" s="210" t="s">
        <v>336</v>
      </c>
      <c r="D49" s="213">
        <v>25.512628400000001</v>
      </c>
      <c r="E49" s="212">
        <v>5.8969016999999999</v>
      </c>
      <c r="F49" s="213">
        <v>2.3636341000000001</v>
      </c>
      <c r="G49" s="212">
        <v>4.2155537000000001</v>
      </c>
    </row>
    <row r="50" spans="2:7" x14ac:dyDescent="0.35">
      <c r="G50" s="73" t="s">
        <v>80</v>
      </c>
    </row>
    <row r="54" spans="2:7" ht="15.75" customHeight="1" thickBot="1" x14ac:dyDescent="0.4"/>
    <row r="55" spans="2:7" ht="15" thickBot="1" x14ac:dyDescent="0.4">
      <c r="B55" s="355" t="s">
        <v>335</v>
      </c>
      <c r="C55" s="350" t="s">
        <v>464</v>
      </c>
      <c r="D55" s="352" t="s">
        <v>463</v>
      </c>
      <c r="E55" s="353"/>
      <c r="F55" s="353"/>
      <c r="G55" s="354"/>
    </row>
    <row r="56" spans="2:7" ht="15" thickBot="1" x14ac:dyDescent="0.4">
      <c r="B56" s="356"/>
      <c r="C56" s="351"/>
      <c r="D56" s="215" t="s">
        <v>328</v>
      </c>
      <c r="E56" s="216" t="s">
        <v>329</v>
      </c>
      <c r="F56" s="217" t="s">
        <v>462</v>
      </c>
      <c r="G56" s="216" t="s">
        <v>461</v>
      </c>
    </row>
    <row r="57" spans="2:7" ht="15" thickBot="1" x14ac:dyDescent="0.4">
      <c r="B57" s="346" t="s">
        <v>327</v>
      </c>
      <c r="C57" s="210" t="s">
        <v>228</v>
      </c>
      <c r="D57" s="209">
        <v>29.1769547</v>
      </c>
      <c r="E57" s="208">
        <v>8.1069959000000011</v>
      </c>
      <c r="F57" s="209">
        <v>4.8559671</v>
      </c>
      <c r="G57" s="208">
        <v>4.1152262999999998</v>
      </c>
    </row>
    <row r="58" spans="2:7" ht="15" thickBot="1" x14ac:dyDescent="0.4">
      <c r="B58" s="347"/>
      <c r="C58" s="210" t="s">
        <v>326</v>
      </c>
      <c r="D58" s="209">
        <v>31.228466999999998</v>
      </c>
      <c r="E58" s="208">
        <v>7.6186018999999998</v>
      </c>
      <c r="F58" s="209">
        <v>5.1484066999999998</v>
      </c>
      <c r="G58" s="208">
        <v>4.1343265999999996</v>
      </c>
    </row>
    <row r="59" spans="2:7" ht="15" thickBot="1" x14ac:dyDescent="0.4">
      <c r="B59" s="211" t="s">
        <v>325</v>
      </c>
      <c r="C59" s="210" t="s">
        <v>324</v>
      </c>
      <c r="D59" s="209">
        <v>19.525909200000001</v>
      </c>
      <c r="E59" s="208">
        <v>5.1186080999999994</v>
      </c>
      <c r="F59" s="209">
        <v>2.0594066</v>
      </c>
      <c r="G59" s="208">
        <v>3.1190183</v>
      </c>
    </row>
    <row r="60" spans="2:7" ht="15" thickBot="1" x14ac:dyDescent="0.4">
      <c r="B60" s="349" t="s">
        <v>323</v>
      </c>
      <c r="C60" s="210" t="s">
        <v>258</v>
      </c>
      <c r="D60" s="209">
        <v>22.951944900000001</v>
      </c>
      <c r="E60" s="208">
        <v>5.1897177000000001</v>
      </c>
      <c r="F60" s="209">
        <v>3.0970896000000003</v>
      </c>
      <c r="G60" s="208">
        <v>5.0557895000000004</v>
      </c>
    </row>
    <row r="61" spans="2:7" ht="15" thickBot="1" x14ac:dyDescent="0.4">
      <c r="B61" s="348"/>
      <c r="C61" s="210" t="s">
        <v>322</v>
      </c>
      <c r="D61" s="209">
        <v>25.104105700000002</v>
      </c>
      <c r="E61" s="208">
        <v>6.3777998</v>
      </c>
      <c r="F61" s="209">
        <v>3.3585223000000002</v>
      </c>
      <c r="G61" s="208">
        <v>4.6306897999999999</v>
      </c>
    </row>
    <row r="62" spans="2:7" ht="15" thickBot="1" x14ac:dyDescent="0.4">
      <c r="B62" s="347"/>
      <c r="C62" s="210" t="s">
        <v>321</v>
      </c>
      <c r="D62" s="209">
        <v>30.277911099999997</v>
      </c>
      <c r="E62" s="208">
        <v>8.9873915000000011</v>
      </c>
      <c r="F62" s="209">
        <v>4.7990925000000004</v>
      </c>
      <c r="G62" s="208">
        <v>4.7990925000000004</v>
      </c>
    </row>
    <row r="63" spans="2:7" ht="15" thickBot="1" x14ac:dyDescent="0.4">
      <c r="B63" s="346" t="s">
        <v>320</v>
      </c>
      <c r="C63" s="210" t="s">
        <v>237</v>
      </c>
      <c r="D63" s="209">
        <v>33.644505500000001</v>
      </c>
      <c r="E63" s="208">
        <v>7.8187935000000008</v>
      </c>
      <c r="F63" s="209">
        <v>5.7337819000000003</v>
      </c>
      <c r="G63" s="208">
        <v>5.5442353999999998</v>
      </c>
    </row>
    <row r="64" spans="2:7" ht="15" thickBot="1" x14ac:dyDescent="0.4">
      <c r="B64" s="348"/>
      <c r="C64" s="210" t="s">
        <v>256</v>
      </c>
      <c r="D64" s="209">
        <v>35.340854900000004</v>
      </c>
      <c r="E64" s="208">
        <v>8.3902748999999996</v>
      </c>
      <c r="F64" s="209">
        <v>6.9918958</v>
      </c>
      <c r="G64" s="208">
        <v>5.1485778</v>
      </c>
    </row>
    <row r="65" spans="2:7" ht="15.75" customHeight="1" thickBot="1" x14ac:dyDescent="0.4">
      <c r="B65" s="347"/>
      <c r="C65" s="210" t="s">
        <v>319</v>
      </c>
      <c r="D65" s="209">
        <v>32.245379499999999</v>
      </c>
      <c r="E65" s="208">
        <v>6.9471753000000005</v>
      </c>
      <c r="F65" s="209">
        <v>5.0246865000000005</v>
      </c>
      <c r="G65" s="208">
        <v>5.1120723999999997</v>
      </c>
    </row>
    <row r="66" spans="2:7" ht="15" thickBot="1" x14ac:dyDescent="0.4">
      <c r="B66" s="346" t="s">
        <v>318</v>
      </c>
      <c r="C66" s="210" t="s">
        <v>317</v>
      </c>
      <c r="D66" s="209">
        <v>26.486267899999998</v>
      </c>
      <c r="E66" s="208">
        <v>6.6914225000000007</v>
      </c>
      <c r="F66" s="209">
        <v>4.1619177000000001</v>
      </c>
      <c r="G66" s="208">
        <v>3.4118900999999999</v>
      </c>
    </row>
    <row r="67" spans="2:7" ht="15" thickBot="1" x14ac:dyDescent="0.4">
      <c r="B67" s="347"/>
      <c r="C67" s="210" t="s">
        <v>316</v>
      </c>
      <c r="D67" s="209">
        <v>28.617119800000001</v>
      </c>
      <c r="E67" s="208">
        <v>7.4254878999999994</v>
      </c>
      <c r="F67" s="209">
        <v>5.068784</v>
      </c>
      <c r="G67" s="208">
        <v>4.0774720000000002</v>
      </c>
    </row>
    <row r="68" spans="2:7" ht="15" thickBot="1" x14ac:dyDescent="0.4">
      <c r="B68" s="346" t="s">
        <v>315</v>
      </c>
      <c r="C68" s="210" t="s">
        <v>314</v>
      </c>
      <c r="D68" s="209">
        <v>30.187399299999999</v>
      </c>
      <c r="E68" s="208">
        <v>6.6706237999999995</v>
      </c>
      <c r="F68" s="209">
        <v>4.8616410999999999</v>
      </c>
      <c r="G68" s="208">
        <v>4.6355181999999999</v>
      </c>
    </row>
    <row r="69" spans="2:7" ht="15" thickBot="1" x14ac:dyDescent="0.4">
      <c r="B69" s="348"/>
      <c r="C69" s="210" t="s">
        <v>313</v>
      </c>
      <c r="D69" s="209">
        <v>25.063435299999998</v>
      </c>
      <c r="E69" s="208">
        <v>6.2658588000000002</v>
      </c>
      <c r="F69" s="209">
        <v>3.2623893000000002</v>
      </c>
      <c r="G69" s="208">
        <v>3.6248769999999997</v>
      </c>
    </row>
    <row r="70" spans="2:7" ht="15" thickBot="1" x14ac:dyDescent="0.4">
      <c r="B70" s="347"/>
      <c r="C70" s="210" t="s">
        <v>312</v>
      </c>
      <c r="D70" s="209">
        <v>28.186496299999998</v>
      </c>
      <c r="E70" s="208">
        <v>5.8958910000000007</v>
      </c>
      <c r="F70" s="209">
        <v>4.1374674000000002</v>
      </c>
      <c r="G70" s="208">
        <v>4.5512141000000002</v>
      </c>
    </row>
    <row r="71" spans="2:7" ht="15.75" customHeight="1" thickBot="1" x14ac:dyDescent="0.4">
      <c r="B71" s="211" t="s">
        <v>311</v>
      </c>
      <c r="C71" s="210" t="s">
        <v>310</v>
      </c>
      <c r="D71" s="209">
        <v>26.885110999999998</v>
      </c>
      <c r="E71" s="208">
        <v>6.6382989999999999</v>
      </c>
      <c r="F71" s="209">
        <v>4.3281708999999999</v>
      </c>
      <c r="G71" s="208">
        <v>4.0360858000000004</v>
      </c>
    </row>
    <row r="72" spans="2:7" ht="15" thickBot="1" x14ac:dyDescent="0.4">
      <c r="B72" s="349" t="s">
        <v>309</v>
      </c>
      <c r="C72" s="210" t="s">
        <v>262</v>
      </c>
      <c r="D72" s="209">
        <v>33.071655300000003</v>
      </c>
      <c r="E72" s="208">
        <v>8.8859195</v>
      </c>
      <c r="F72" s="209">
        <v>5.8125939999999998</v>
      </c>
      <c r="G72" s="208">
        <v>5.8125939999999998</v>
      </c>
    </row>
    <row r="73" spans="2:7" ht="15" thickBot="1" x14ac:dyDescent="0.4">
      <c r="B73" s="348"/>
      <c r="C73" s="210" t="s">
        <v>308</v>
      </c>
      <c r="D73" s="209">
        <v>26.004578800000001</v>
      </c>
      <c r="E73" s="208">
        <v>7.1840215000000001</v>
      </c>
      <c r="F73" s="209">
        <v>3.3472803</v>
      </c>
      <c r="G73" s="208">
        <v>5.2103891999999998</v>
      </c>
    </row>
    <row r="74" spans="2:7" ht="15.75" customHeight="1" thickBot="1" x14ac:dyDescent="0.4">
      <c r="B74" s="347"/>
      <c r="C74" s="210" t="s">
        <v>307</v>
      </c>
      <c r="D74" s="209">
        <v>30.909351700000002</v>
      </c>
      <c r="E74" s="208">
        <v>7.7452668000000005</v>
      </c>
      <c r="F74" s="209">
        <v>5.6655192000000003</v>
      </c>
      <c r="G74" s="208">
        <v>5.0917957999999999</v>
      </c>
    </row>
    <row r="75" spans="2:7" ht="15" thickBot="1" x14ac:dyDescent="0.4">
      <c r="B75" s="346" t="s">
        <v>306</v>
      </c>
      <c r="C75" s="210" t="s">
        <v>305</v>
      </c>
      <c r="D75" s="209">
        <v>29.754982600000002</v>
      </c>
      <c r="E75" s="208">
        <v>7.9400088000000002</v>
      </c>
      <c r="F75" s="209">
        <v>6.0418922000000004</v>
      </c>
      <c r="G75" s="208">
        <v>2.7536057999999999</v>
      </c>
    </row>
    <row r="76" spans="2:7" ht="15" thickBot="1" x14ac:dyDescent="0.4">
      <c r="B76" s="348"/>
      <c r="C76" s="210" t="s">
        <v>304</v>
      </c>
      <c r="D76" s="209">
        <v>27.341467299999998</v>
      </c>
      <c r="E76" s="208">
        <v>7.0832816999999997</v>
      </c>
      <c r="F76" s="209">
        <v>5.5603761</v>
      </c>
      <c r="G76" s="208">
        <v>3.3645588000000002</v>
      </c>
    </row>
    <row r="77" spans="2:7" ht="15.75" customHeight="1" thickBot="1" x14ac:dyDescent="0.4">
      <c r="B77" s="347"/>
      <c r="C77" s="210" t="s">
        <v>303</v>
      </c>
      <c r="D77" s="209">
        <v>25.500723999999998</v>
      </c>
      <c r="E77" s="208">
        <v>6.5866192000000003</v>
      </c>
      <c r="F77" s="209">
        <v>4.0749900999999999</v>
      </c>
      <c r="G77" s="208">
        <v>3.9981035</v>
      </c>
    </row>
    <row r="78" spans="2:7" ht="15" thickBot="1" x14ac:dyDescent="0.4">
      <c r="B78" s="346" t="s">
        <v>302</v>
      </c>
      <c r="C78" s="210" t="s">
        <v>241</v>
      </c>
      <c r="D78" s="209">
        <v>29.352445000000003</v>
      </c>
      <c r="E78" s="208">
        <v>6.5706856</v>
      </c>
      <c r="F78" s="209">
        <v>5.3275828999999995</v>
      </c>
      <c r="G78" s="208">
        <v>3.7800468999999999</v>
      </c>
    </row>
    <row r="79" spans="2:7" ht="15" thickBot="1" x14ac:dyDescent="0.4">
      <c r="B79" s="348"/>
      <c r="C79" s="210" t="s">
        <v>301</v>
      </c>
      <c r="D79" s="209">
        <v>29.242846</v>
      </c>
      <c r="E79" s="208">
        <v>7.8248438999999994</v>
      </c>
      <c r="F79" s="209">
        <v>4.1632182000000002</v>
      </c>
      <c r="G79" s="208">
        <v>5.0159256000000001</v>
      </c>
    </row>
    <row r="80" spans="2:7" ht="15" thickBot="1" x14ac:dyDescent="0.4">
      <c r="B80" s="348"/>
      <c r="C80" s="210" t="s">
        <v>300</v>
      </c>
      <c r="D80" s="209">
        <v>28.811063399999998</v>
      </c>
      <c r="E80" s="208">
        <v>7.6189257000000001</v>
      </c>
      <c r="F80" s="209">
        <v>4.3856841000000006</v>
      </c>
      <c r="G80" s="208">
        <v>4.2576348999999993</v>
      </c>
    </row>
    <row r="81" spans="2:7" ht="15" thickBot="1" x14ac:dyDescent="0.4">
      <c r="B81" s="347"/>
      <c r="C81" s="210" t="s">
        <v>299</v>
      </c>
      <c r="D81" s="209">
        <v>22.6567212</v>
      </c>
      <c r="E81" s="208">
        <v>5.4434979999999999</v>
      </c>
      <c r="F81" s="209">
        <v>3.7074634999999998</v>
      </c>
      <c r="G81" s="208">
        <v>4.2665253999999999</v>
      </c>
    </row>
    <row r="82" spans="2:7" ht="15" thickBot="1" x14ac:dyDescent="0.4">
      <c r="B82" s="346" t="s">
        <v>298</v>
      </c>
      <c r="C82" s="210" t="s">
        <v>239</v>
      </c>
      <c r="D82" s="209">
        <v>34.570411800000002</v>
      </c>
      <c r="E82" s="208">
        <v>8.5963858000000002</v>
      </c>
      <c r="F82" s="209">
        <v>4.7141470999999999</v>
      </c>
      <c r="G82" s="208">
        <v>4.3444099999999999</v>
      </c>
    </row>
    <row r="83" spans="2:7" ht="15" thickBot="1" x14ac:dyDescent="0.4">
      <c r="B83" s="348"/>
      <c r="C83" s="210" t="s">
        <v>200</v>
      </c>
      <c r="D83" s="209">
        <v>30.747412600000001</v>
      </c>
      <c r="E83" s="208">
        <v>7.7849190000000004</v>
      </c>
      <c r="F83" s="209">
        <v>5.0390755</v>
      </c>
      <c r="G83" s="208">
        <v>4.8882048999999999</v>
      </c>
    </row>
    <row r="84" spans="2:7" ht="15" thickBot="1" x14ac:dyDescent="0.4">
      <c r="B84" s="348"/>
      <c r="C84" s="210" t="s">
        <v>199</v>
      </c>
      <c r="D84" s="209">
        <v>29.6071007</v>
      </c>
      <c r="E84" s="208">
        <v>7.6345353999999999</v>
      </c>
      <c r="F84" s="209">
        <v>5.0586555999999998</v>
      </c>
      <c r="G84" s="208">
        <v>4.3448576000000001</v>
      </c>
    </row>
    <row r="85" spans="2:7" ht="15.75" customHeight="1" thickBot="1" x14ac:dyDescent="0.4">
      <c r="B85" s="347"/>
      <c r="C85" s="210" t="s">
        <v>297</v>
      </c>
      <c r="D85" s="209">
        <v>31.791794900000003</v>
      </c>
      <c r="E85" s="208">
        <v>8.7271593999999997</v>
      </c>
      <c r="F85" s="209">
        <v>4.7531850000000002</v>
      </c>
      <c r="G85" s="208">
        <v>5.5323956999999995</v>
      </c>
    </row>
    <row r="86" spans="2:7" ht="15" thickBot="1" x14ac:dyDescent="0.4">
      <c r="B86" s="346" t="s">
        <v>296</v>
      </c>
      <c r="C86" s="210" t="s">
        <v>295</v>
      </c>
      <c r="D86" s="209">
        <v>26.838241499999999</v>
      </c>
      <c r="E86" s="208">
        <v>6.4594883000000003</v>
      </c>
      <c r="F86" s="209">
        <v>4.1706932999999999</v>
      </c>
      <c r="G86" s="208">
        <v>4.8658088000000008</v>
      </c>
    </row>
    <row r="87" spans="2:7" ht="15" thickBot="1" x14ac:dyDescent="0.4">
      <c r="B87" s="347"/>
      <c r="C87" s="210" t="s">
        <v>294</v>
      </c>
      <c r="D87" s="209">
        <v>28.1377533</v>
      </c>
      <c r="E87" s="208">
        <v>7.2850289999999998</v>
      </c>
      <c r="F87" s="209">
        <v>4.7433235000000007</v>
      </c>
      <c r="G87" s="208">
        <v>4.4569342000000001</v>
      </c>
    </row>
    <row r="88" spans="2:7" ht="15" thickBot="1" x14ac:dyDescent="0.4">
      <c r="B88" s="346" t="s">
        <v>293</v>
      </c>
      <c r="C88" s="210" t="s">
        <v>218</v>
      </c>
      <c r="D88" s="209">
        <v>26.627261799999999</v>
      </c>
      <c r="E88" s="208">
        <v>7.0407231999999995</v>
      </c>
      <c r="F88" s="209">
        <v>3.8245903999999999</v>
      </c>
      <c r="G88" s="208">
        <v>5.0415054999999995</v>
      </c>
    </row>
    <row r="89" spans="2:7" ht="15" thickBot="1" x14ac:dyDescent="0.4">
      <c r="B89" s="348"/>
      <c r="C89" s="210" t="s">
        <v>292</v>
      </c>
      <c r="D89" s="209">
        <v>24.514971800000001</v>
      </c>
      <c r="E89" s="208">
        <v>6.0107312000000004</v>
      </c>
      <c r="F89" s="209">
        <v>3.3672683000000001</v>
      </c>
      <c r="G89" s="208">
        <v>4.2798923999999996</v>
      </c>
    </row>
    <row r="90" spans="2:7" ht="15.75" customHeight="1" thickBot="1" x14ac:dyDescent="0.4">
      <c r="B90" s="347"/>
      <c r="C90" s="210" t="s">
        <v>291</v>
      </c>
      <c r="D90" s="209">
        <v>29.7310184</v>
      </c>
      <c r="E90" s="208">
        <v>8.1900540999999993</v>
      </c>
      <c r="F90" s="209">
        <v>5.0767115999999994</v>
      </c>
      <c r="G90" s="208">
        <v>5.1608559999999999</v>
      </c>
    </row>
    <row r="91" spans="2:7" ht="15" thickBot="1" x14ac:dyDescent="0.4">
      <c r="B91" s="346" t="s">
        <v>290</v>
      </c>
      <c r="C91" s="210" t="s">
        <v>289</v>
      </c>
      <c r="D91" s="209">
        <v>28.7175543</v>
      </c>
      <c r="E91" s="208">
        <v>7.0755623999999999</v>
      </c>
      <c r="F91" s="209">
        <v>5.3220535</v>
      </c>
      <c r="G91" s="208">
        <v>2.6302634</v>
      </c>
    </row>
    <row r="92" spans="2:7" ht="15" thickBot="1" x14ac:dyDescent="0.4">
      <c r="B92" s="347"/>
      <c r="C92" s="210" t="s">
        <v>288</v>
      </c>
      <c r="D92" s="209">
        <v>29.812997500000002</v>
      </c>
      <c r="E92" s="208">
        <v>7.5355339000000008</v>
      </c>
      <c r="F92" s="209">
        <v>4.5213203999999996</v>
      </c>
      <c r="G92" s="208">
        <v>3.0835058000000002</v>
      </c>
    </row>
    <row r="93" spans="2:7" ht="15" thickBot="1" x14ac:dyDescent="0.4">
      <c r="B93" s="346" t="s">
        <v>287</v>
      </c>
      <c r="C93" s="210" t="s">
        <v>224</v>
      </c>
      <c r="D93" s="209">
        <v>26.312568800000001</v>
      </c>
      <c r="E93" s="208">
        <v>5.7520499000000003</v>
      </c>
      <c r="F93" s="209">
        <v>3.2635744</v>
      </c>
      <c r="G93" s="208">
        <v>3.8754946000000001</v>
      </c>
    </row>
    <row r="94" spans="2:7" ht="15" thickBot="1" x14ac:dyDescent="0.4">
      <c r="B94" s="348"/>
      <c r="C94" s="210" t="s">
        <v>254</v>
      </c>
      <c r="D94" s="209">
        <v>21.3067235</v>
      </c>
      <c r="E94" s="208">
        <v>5.0143265999999995</v>
      </c>
      <c r="F94" s="209">
        <v>2.1823149000000002</v>
      </c>
      <c r="G94" s="208">
        <v>4.8810555000000004</v>
      </c>
    </row>
    <row r="95" spans="2:7" ht="15" thickBot="1" x14ac:dyDescent="0.4">
      <c r="B95" s="347"/>
      <c r="C95" s="210" t="s">
        <v>286</v>
      </c>
      <c r="D95" s="209">
        <v>26.050515300000001</v>
      </c>
      <c r="E95" s="208">
        <v>6.0029447999999999</v>
      </c>
      <c r="F95" s="209">
        <v>3.2166722999999999</v>
      </c>
      <c r="G95" s="208">
        <v>4.0321667000000003</v>
      </c>
    </row>
    <row r="96" spans="2:7" ht="15" thickBot="1" x14ac:dyDescent="0.4">
      <c r="B96" s="346" t="s">
        <v>285</v>
      </c>
      <c r="C96" s="210" t="s">
        <v>284</v>
      </c>
      <c r="D96" s="209">
        <v>28.197144999999999</v>
      </c>
      <c r="E96" s="208">
        <v>7.4957411</v>
      </c>
      <c r="F96" s="209">
        <v>4.9579979999999999</v>
      </c>
      <c r="G96" s="208">
        <v>4.4410502999999997</v>
      </c>
    </row>
    <row r="97" spans="2:7" ht="15" thickBot="1" x14ac:dyDescent="0.4">
      <c r="B97" s="347"/>
      <c r="C97" s="210" t="s">
        <v>283</v>
      </c>
      <c r="D97" s="209">
        <v>32.364724199999998</v>
      </c>
      <c r="E97" s="208">
        <v>8.3273561000000011</v>
      </c>
      <c r="F97" s="209">
        <v>5.4582670000000002</v>
      </c>
      <c r="G97" s="208">
        <v>5.1783558999999997</v>
      </c>
    </row>
    <row r="98" spans="2:7" ht="15" thickBot="1" x14ac:dyDescent="0.4">
      <c r="B98" s="346" t="s">
        <v>282</v>
      </c>
      <c r="C98" s="210" t="s">
        <v>281</v>
      </c>
      <c r="D98" s="209">
        <v>29.411376100000002</v>
      </c>
      <c r="E98" s="208">
        <v>7.848318700000001</v>
      </c>
      <c r="F98" s="209">
        <v>4.6772808000000001</v>
      </c>
      <c r="G98" s="208">
        <v>3.8845213999999997</v>
      </c>
    </row>
    <row r="99" spans="2:7" ht="15" thickBot="1" x14ac:dyDescent="0.4">
      <c r="B99" s="347"/>
      <c r="C99" s="210" t="s">
        <v>280</v>
      </c>
      <c r="D99" s="209">
        <v>29.975875200000001</v>
      </c>
      <c r="E99" s="208">
        <v>7.6631698000000004</v>
      </c>
      <c r="F99" s="209">
        <v>5.4580982000000002</v>
      </c>
      <c r="G99" s="208">
        <v>4.1044897999999996</v>
      </c>
    </row>
    <row r="100" spans="2:7" ht="15" thickBot="1" x14ac:dyDescent="0.4">
      <c r="B100" s="346" t="s">
        <v>279</v>
      </c>
      <c r="C100" s="210" t="s">
        <v>208</v>
      </c>
      <c r="D100" s="209">
        <v>26.965327500000001</v>
      </c>
      <c r="E100" s="208">
        <v>7.9217965999999995</v>
      </c>
      <c r="F100" s="209">
        <v>3.0438429999999999</v>
      </c>
      <c r="G100" s="208">
        <v>6.5559696000000001</v>
      </c>
    </row>
    <row r="101" spans="2:7" ht="15" thickBot="1" x14ac:dyDescent="0.4">
      <c r="B101" s="347"/>
      <c r="C101" s="210" t="s">
        <v>278</v>
      </c>
      <c r="D101" s="209">
        <v>32.024599700000003</v>
      </c>
      <c r="E101" s="208">
        <v>8.3248958999999996</v>
      </c>
      <c r="F101" s="209">
        <v>5.3999325000000002</v>
      </c>
      <c r="G101" s="208">
        <v>5.7749278000000004</v>
      </c>
    </row>
    <row r="102" spans="2:7" x14ac:dyDescent="0.35">
      <c r="G102" s="73" t="s">
        <v>80</v>
      </c>
    </row>
  </sheetData>
  <mergeCells count="39">
    <mergeCell ref="B2:M2"/>
    <mergeCell ref="B4:M4"/>
    <mergeCell ref="B7:B8"/>
    <mergeCell ref="C7:C8"/>
    <mergeCell ref="D7:G7"/>
    <mergeCell ref="B9:B10"/>
    <mergeCell ref="B11:B13"/>
    <mergeCell ref="B14:B15"/>
    <mergeCell ref="B16:B17"/>
    <mergeCell ref="B18:B20"/>
    <mergeCell ref="B21:B22"/>
    <mergeCell ref="B23:B26"/>
    <mergeCell ref="B63:B65"/>
    <mergeCell ref="B42:B43"/>
    <mergeCell ref="B44:B46"/>
    <mergeCell ref="B48:B49"/>
    <mergeCell ref="B27:B29"/>
    <mergeCell ref="B30:B32"/>
    <mergeCell ref="B33:B36"/>
    <mergeCell ref="B37:B38"/>
    <mergeCell ref="B40:B41"/>
    <mergeCell ref="B55:B56"/>
    <mergeCell ref="C55:C56"/>
    <mergeCell ref="D55:G55"/>
    <mergeCell ref="B57:B58"/>
    <mergeCell ref="B60:B62"/>
    <mergeCell ref="B66:B67"/>
    <mergeCell ref="B68:B70"/>
    <mergeCell ref="B72:B74"/>
    <mergeCell ref="B75:B77"/>
    <mergeCell ref="B78:B81"/>
    <mergeCell ref="B98:B99"/>
    <mergeCell ref="B100:B101"/>
    <mergeCell ref="B82:B85"/>
    <mergeCell ref="B86:B87"/>
    <mergeCell ref="B88:B90"/>
    <mergeCell ref="B91:B92"/>
    <mergeCell ref="B93:B95"/>
    <mergeCell ref="B96:B9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1BD28-E1FA-4612-AF39-E3754AF19F5C}">
  <dimension ref="B1:O50"/>
  <sheetViews>
    <sheetView showGridLines="0" workbookViewId="0">
      <selection activeCell="B2" sqref="B2:M2"/>
    </sheetView>
  </sheetViews>
  <sheetFormatPr baseColWidth="10" defaultRowHeight="14.5" x14ac:dyDescent="0.35"/>
  <cols>
    <col min="1" max="1" width="2.7265625" customWidth="1"/>
    <col min="2" max="2" width="12.7265625" customWidth="1"/>
    <col min="3" max="3" width="10.81640625" customWidth="1"/>
    <col min="4" max="4" width="11.453125" customWidth="1"/>
    <col min="5" max="5" width="12.54296875" customWidth="1"/>
    <col min="6" max="6" width="10.81640625" customWidth="1"/>
    <col min="7" max="7" width="11.453125" customWidth="1"/>
    <col min="8" max="8" width="10.453125" customWidth="1"/>
    <col min="9" max="9" width="16.1796875" customWidth="1"/>
    <col min="10" max="12" width="12.453125" customWidth="1"/>
  </cols>
  <sheetData>
    <row r="1" spans="2:13" ht="9" customHeight="1" x14ac:dyDescent="0.35"/>
    <row r="2" spans="2:13" ht="36.75" customHeight="1" x14ac:dyDescent="0.35">
      <c r="B2" s="293" t="s">
        <v>91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4" spans="2:13" ht="15.5" x14ac:dyDescent="0.35">
      <c r="B4" s="294" t="str">
        <f>CONCATENATE("Tableau 2 : Taux de prévalence et âge des assurés pris en charge au titre d’une ALD 1 à 32 au 31 décembre ",'Prevalence Tableau 1'!A1," par régime")</f>
        <v>Tableau 2 : Taux de prévalence et âge des assurés pris en charge au titre d’une ALD 1 à 32 au 31 décembre 2022 par régime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</row>
    <row r="6" spans="2:13" ht="58.5" customHeight="1" x14ac:dyDescent="0.35">
      <c r="B6" s="98"/>
      <c r="C6" s="222" t="str">
        <f>CONCATENATE("Population RNIAM au 01/01/",'Prevalence Tableau 1'!A1+1)</f>
        <v>Population RNIAM au 01/01/2023</v>
      </c>
      <c r="D6" s="222" t="s">
        <v>90</v>
      </c>
      <c r="E6" s="222" t="s">
        <v>122</v>
      </c>
      <c r="F6" s="222" t="s">
        <v>88</v>
      </c>
      <c r="G6" s="222" t="s">
        <v>87</v>
      </c>
      <c r="H6" s="222" t="s">
        <v>86</v>
      </c>
      <c r="I6" s="222" t="s">
        <v>465</v>
      </c>
      <c r="J6" s="302" t="s">
        <v>121</v>
      </c>
      <c r="K6" s="303"/>
      <c r="L6" s="304"/>
    </row>
    <row r="7" spans="2:13" x14ac:dyDescent="0.35">
      <c r="B7" s="79" t="s">
        <v>93</v>
      </c>
      <c r="C7" s="66">
        <v>1945785</v>
      </c>
      <c r="D7" s="66">
        <v>312464</v>
      </c>
      <c r="E7" s="78">
        <f>D7/$D$10</f>
        <v>0.45646101885072515</v>
      </c>
      <c r="F7" s="5">
        <v>65.450495050000001</v>
      </c>
      <c r="G7" s="9">
        <v>65</v>
      </c>
      <c r="H7" s="28">
        <v>160.6</v>
      </c>
      <c r="I7" s="28">
        <v>217</v>
      </c>
      <c r="J7" s="81" t="s">
        <v>120</v>
      </c>
      <c r="K7" s="296" t="s">
        <v>84</v>
      </c>
      <c r="L7" s="296"/>
    </row>
    <row r="8" spans="2:13" x14ac:dyDescent="0.35">
      <c r="B8" s="79" t="s">
        <v>100</v>
      </c>
      <c r="C8" s="66">
        <v>1139222</v>
      </c>
      <c r="D8" s="66">
        <v>371971</v>
      </c>
      <c r="E8" s="78">
        <f>D8/$D$10</f>
        <v>0.54339143595077544</v>
      </c>
      <c r="F8" s="5">
        <v>78.529101730999997</v>
      </c>
      <c r="G8" s="9">
        <v>81</v>
      </c>
      <c r="H8" s="28">
        <v>326.5</v>
      </c>
      <c r="I8" s="28">
        <v>218.3</v>
      </c>
      <c r="J8" s="77">
        <v>1</v>
      </c>
      <c r="K8" s="77">
        <v>0.99</v>
      </c>
      <c r="L8" s="77">
        <v>1</v>
      </c>
    </row>
    <row r="9" spans="2:13" x14ac:dyDescent="0.35">
      <c r="B9" s="79" t="s">
        <v>119</v>
      </c>
      <c r="C9" s="97"/>
      <c r="D9" s="97">
        <v>101</v>
      </c>
      <c r="E9" s="78">
        <f>D9/$D$10</f>
        <v>1.475451984994215E-4</v>
      </c>
      <c r="F9" s="5">
        <v>65.450495000000004</v>
      </c>
      <c r="G9" s="9">
        <v>65</v>
      </c>
      <c r="H9" s="28"/>
      <c r="I9" s="97"/>
      <c r="J9" s="305"/>
      <c r="K9" s="305"/>
      <c r="L9" s="305"/>
    </row>
    <row r="10" spans="2:13" x14ac:dyDescent="0.35">
      <c r="B10" s="224" t="s">
        <v>0</v>
      </c>
      <c r="C10" s="225">
        <f>SUM(C7:C9)</f>
        <v>3085007</v>
      </c>
      <c r="D10" s="225">
        <f>SUM(D7:D9)</f>
        <v>684536</v>
      </c>
      <c r="E10" s="226">
        <f>D10/$D$10</f>
        <v>1</v>
      </c>
      <c r="F10" s="257">
        <f>'Prevalence Tableau 1'!F9</f>
        <v>72.166097899999997</v>
      </c>
      <c r="G10" s="258">
        <f>'Prevalence Tableau 1'!G9</f>
        <v>74.5</v>
      </c>
      <c r="H10" s="243">
        <f>D10/C10*1000</f>
        <v>221.89123071681846</v>
      </c>
      <c r="I10" s="259" t="s">
        <v>118</v>
      </c>
      <c r="J10" s="305"/>
      <c r="K10" s="305"/>
      <c r="L10" s="305"/>
    </row>
    <row r="11" spans="2:13" ht="4" customHeight="1" x14ac:dyDescent="0.35"/>
    <row r="12" spans="2:13" ht="11.5" customHeight="1" x14ac:dyDescent="0.35">
      <c r="B12" s="75" t="s">
        <v>117</v>
      </c>
    </row>
    <row r="13" spans="2:13" ht="11.5" customHeight="1" x14ac:dyDescent="0.35">
      <c r="B13" s="75" t="s">
        <v>81</v>
      </c>
      <c r="G13" s="86"/>
      <c r="L13" s="73" t="s">
        <v>80</v>
      </c>
    </row>
    <row r="15" spans="2:13" x14ac:dyDescent="0.35">
      <c r="G15" s="86"/>
    </row>
    <row r="16" spans="2:13" x14ac:dyDescent="0.35">
      <c r="J16" s="70"/>
    </row>
    <row r="17" spans="2:13" x14ac:dyDescent="0.35">
      <c r="I17" s="70"/>
    </row>
    <row r="18" spans="2:13" x14ac:dyDescent="0.35">
      <c r="I18" s="70"/>
    </row>
    <row r="19" spans="2:13" ht="15" thickBot="1" x14ac:dyDescent="0.4">
      <c r="B19" s="69" t="s">
        <v>79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 ht="15" thickTop="1" x14ac:dyDescent="0.35">
      <c r="B20" s="12"/>
    </row>
    <row r="21" spans="2:13" x14ac:dyDescent="0.35">
      <c r="B21" s="12"/>
    </row>
    <row r="22" spans="2:13" x14ac:dyDescent="0.35">
      <c r="B22" s="12" t="s">
        <v>116</v>
      </c>
    </row>
    <row r="24" spans="2:13" ht="30" customHeight="1" x14ac:dyDescent="0.35">
      <c r="B24" s="300"/>
      <c r="C24" s="295">
        <v>2018</v>
      </c>
      <c r="D24" s="295">
        <v>2019</v>
      </c>
      <c r="E24" s="295">
        <v>2020</v>
      </c>
      <c r="F24" s="295">
        <v>2021</v>
      </c>
      <c r="G24" s="295">
        <v>2022</v>
      </c>
      <c r="H24" s="298" t="s">
        <v>38</v>
      </c>
      <c r="I24" s="298" t="s">
        <v>37</v>
      </c>
      <c r="J24" s="298" t="s">
        <v>36</v>
      </c>
      <c r="K24" s="298" t="s">
        <v>35</v>
      </c>
    </row>
    <row r="25" spans="2:13" x14ac:dyDescent="0.35">
      <c r="B25" s="300"/>
      <c r="C25" s="295"/>
      <c r="D25" s="295"/>
      <c r="E25" s="295"/>
      <c r="F25" s="295"/>
      <c r="G25" s="295"/>
      <c r="H25" s="299"/>
      <c r="I25" s="299"/>
      <c r="J25" s="299"/>
      <c r="K25" s="299"/>
    </row>
    <row r="26" spans="2:13" x14ac:dyDescent="0.35">
      <c r="B26" s="79" t="s">
        <v>93</v>
      </c>
      <c r="C26" s="67">
        <v>1854938</v>
      </c>
      <c r="D26" s="67">
        <v>1888189</v>
      </c>
      <c r="E26" s="67">
        <v>1917848</v>
      </c>
      <c r="F26" s="67">
        <v>1923345</v>
      </c>
      <c r="G26" s="67">
        <v>1946733</v>
      </c>
      <c r="H26" s="40" t="s">
        <v>115</v>
      </c>
      <c r="I26" s="40" t="s">
        <v>114</v>
      </c>
      <c r="J26" s="41" t="s">
        <v>73</v>
      </c>
      <c r="K26" s="40" t="s">
        <v>113</v>
      </c>
      <c r="L26" s="86"/>
    </row>
    <row r="27" spans="2:13" x14ac:dyDescent="0.35">
      <c r="B27" s="79" t="s">
        <v>100</v>
      </c>
      <c r="C27" s="67">
        <v>1338358</v>
      </c>
      <c r="D27" s="67">
        <v>1299075</v>
      </c>
      <c r="E27" s="67">
        <v>1259401</v>
      </c>
      <c r="F27" s="67">
        <v>1218911</v>
      </c>
      <c r="G27" s="67">
        <v>1180563</v>
      </c>
      <c r="H27" s="41" t="s">
        <v>112</v>
      </c>
      <c r="I27" s="41" t="s">
        <v>110</v>
      </c>
      <c r="J27" s="41" t="s">
        <v>111</v>
      </c>
      <c r="K27" s="41" t="s">
        <v>110</v>
      </c>
      <c r="L27" s="86"/>
    </row>
    <row r="28" spans="2:13" x14ac:dyDescent="0.35">
      <c r="B28" s="3" t="s">
        <v>0</v>
      </c>
      <c r="C28" s="96">
        <f>SUM(C26:C27)</f>
        <v>3193296</v>
      </c>
      <c r="D28" s="96">
        <f>SUM(D26:D27)</f>
        <v>3187264</v>
      </c>
      <c r="E28" s="96">
        <f>SUM(E26:E27)</f>
        <v>3177249</v>
      </c>
      <c r="F28" s="96">
        <f>SUM(F26:F27)</f>
        <v>3142256</v>
      </c>
      <c r="G28" s="96">
        <f>SUM(G26:G27)</f>
        <v>3127296</v>
      </c>
      <c r="H28" s="41" t="s">
        <v>74</v>
      </c>
      <c r="I28" s="41" t="s">
        <v>73</v>
      </c>
      <c r="J28" s="41" t="s">
        <v>72</v>
      </c>
      <c r="K28" s="41" t="s">
        <v>71</v>
      </c>
      <c r="L28" s="86"/>
    </row>
    <row r="30" spans="2:13" x14ac:dyDescent="0.35">
      <c r="B30" s="12" t="s">
        <v>109</v>
      </c>
    </row>
    <row r="32" spans="2:13" ht="18.649999999999999" customHeight="1" x14ac:dyDescent="0.35">
      <c r="B32" s="301" t="s">
        <v>3</v>
      </c>
      <c r="C32" s="295">
        <v>2018</v>
      </c>
      <c r="D32" s="295">
        <v>2019</v>
      </c>
      <c r="E32" s="295">
        <v>2020</v>
      </c>
      <c r="F32" s="295">
        <v>2021</v>
      </c>
      <c r="G32" s="295">
        <v>2022</v>
      </c>
    </row>
    <row r="33" spans="2:15" ht="17.149999999999999" customHeight="1" x14ac:dyDescent="0.35">
      <c r="B33" s="301"/>
      <c r="C33" s="295"/>
      <c r="D33" s="295"/>
      <c r="E33" s="295"/>
      <c r="F33" s="295"/>
      <c r="G33" s="295"/>
    </row>
    <row r="34" spans="2:15" x14ac:dyDescent="0.35">
      <c r="B34" s="19" t="s">
        <v>93</v>
      </c>
      <c r="C34" s="17">
        <v>41.905430000000003</v>
      </c>
      <c r="D34" s="17">
        <v>41.973779999999998</v>
      </c>
      <c r="E34" s="17">
        <v>42.091720000000002</v>
      </c>
      <c r="F34" s="17">
        <v>42.320659999999997</v>
      </c>
      <c r="G34" s="17">
        <v>42.471719999999998</v>
      </c>
    </row>
    <row r="35" spans="2:15" x14ac:dyDescent="0.35">
      <c r="B35" s="19" t="s">
        <v>92</v>
      </c>
      <c r="C35" s="17">
        <v>62.750320000000002</v>
      </c>
      <c r="D35" s="17">
        <v>62.593069999999997</v>
      </c>
      <c r="E35" s="17">
        <v>62.370629999999998</v>
      </c>
      <c r="F35" s="17">
        <v>62.132260000000002</v>
      </c>
      <c r="G35" s="17">
        <v>61.920969999999997</v>
      </c>
    </row>
    <row r="36" spans="2:15" x14ac:dyDescent="0.35">
      <c r="B36" s="32" t="s">
        <v>0</v>
      </c>
      <c r="C36" s="60">
        <v>50.6</v>
      </c>
      <c r="D36" s="60">
        <v>50.4</v>
      </c>
      <c r="E36" s="60">
        <v>50.129890000000003</v>
      </c>
      <c r="F36" s="60">
        <v>50.005769999999998</v>
      </c>
      <c r="G36" s="60">
        <v>49.813866995640964</v>
      </c>
    </row>
    <row r="38" spans="2:15" x14ac:dyDescent="0.35">
      <c r="B38" s="95" t="s">
        <v>108</v>
      </c>
      <c r="L38" s="94"/>
    </row>
    <row r="40" spans="2:15" ht="42.65" customHeight="1" x14ac:dyDescent="0.35">
      <c r="B40" s="260" t="s">
        <v>107</v>
      </c>
      <c r="C40" s="221">
        <v>2017</v>
      </c>
      <c r="D40" s="221">
        <v>2018</v>
      </c>
      <c r="E40" s="221">
        <v>2019</v>
      </c>
      <c r="F40" s="221">
        <v>2020</v>
      </c>
      <c r="G40" s="221">
        <v>2021</v>
      </c>
      <c r="H40" s="221">
        <v>2022</v>
      </c>
      <c r="I40" s="261" t="s">
        <v>106</v>
      </c>
      <c r="J40" s="261" t="s">
        <v>105</v>
      </c>
      <c r="K40" s="261" t="s">
        <v>104</v>
      </c>
      <c r="L40" s="261" t="s">
        <v>20</v>
      </c>
    </row>
    <row r="41" spans="2:15" x14ac:dyDescent="0.35">
      <c r="B41" s="93" t="s">
        <v>93</v>
      </c>
      <c r="C41" s="92">
        <v>143.4</v>
      </c>
      <c r="D41" s="92">
        <v>146.80000000000001</v>
      </c>
      <c r="E41" s="28">
        <v>149.28451055558102</v>
      </c>
      <c r="F41" s="28">
        <v>152.69387447389835</v>
      </c>
      <c r="G41" s="28">
        <v>156.54380955169509</v>
      </c>
      <c r="H41" s="28">
        <v>160.6</v>
      </c>
      <c r="I41" s="87" t="s">
        <v>103</v>
      </c>
      <c r="J41" s="87" t="s">
        <v>102</v>
      </c>
      <c r="K41" s="87" t="s">
        <v>101</v>
      </c>
      <c r="L41" s="87">
        <v>4.0999999999999996</v>
      </c>
      <c r="N41" s="86"/>
      <c r="O41" s="86"/>
    </row>
    <row r="42" spans="2:15" x14ac:dyDescent="0.35">
      <c r="B42" s="93" t="s">
        <v>100</v>
      </c>
      <c r="C42" s="92">
        <v>313.60000000000002</v>
      </c>
      <c r="D42" s="92">
        <v>319.39999999999998</v>
      </c>
      <c r="E42" s="28">
        <v>323.47838377133257</v>
      </c>
      <c r="F42" s="28">
        <v>323.33287664152675</v>
      </c>
      <c r="G42" s="28">
        <v>325.01780929946136</v>
      </c>
      <c r="H42" s="28">
        <v>326.5</v>
      </c>
      <c r="I42" s="87" t="s">
        <v>99</v>
      </c>
      <c r="J42" s="91" t="s">
        <v>98</v>
      </c>
      <c r="K42" s="87" t="s">
        <v>97</v>
      </c>
      <c r="L42" s="87">
        <v>1.5</v>
      </c>
      <c r="N42" s="86"/>
      <c r="O42" s="86"/>
    </row>
    <row r="43" spans="2:15" x14ac:dyDescent="0.35">
      <c r="B43" s="90" t="s">
        <v>0</v>
      </c>
      <c r="C43" s="89">
        <v>214.8</v>
      </c>
      <c r="D43" s="89">
        <v>217.2</v>
      </c>
      <c r="E43" s="88">
        <v>218.37319014027545</v>
      </c>
      <c r="F43" s="88">
        <v>218.92360138702892</v>
      </c>
      <c r="G43" s="88">
        <v>220.18094865340538</v>
      </c>
      <c r="H43" s="88">
        <v>221.9</v>
      </c>
      <c r="I43" s="87" t="s">
        <v>96</v>
      </c>
      <c r="J43" s="87" t="s">
        <v>10</v>
      </c>
      <c r="K43" s="87" t="s">
        <v>9</v>
      </c>
      <c r="L43" s="87">
        <v>1.7</v>
      </c>
      <c r="N43" s="86"/>
      <c r="O43" s="86"/>
    </row>
    <row r="45" spans="2:15" x14ac:dyDescent="0.35">
      <c r="B45" s="12" t="s">
        <v>95</v>
      </c>
    </row>
    <row r="46" spans="2:15" x14ac:dyDescent="0.35">
      <c r="D46" s="62"/>
      <c r="E46" s="62"/>
      <c r="G46" s="13"/>
      <c r="H46" s="13"/>
    </row>
    <row r="47" spans="2:15" x14ac:dyDescent="0.35">
      <c r="B47" s="65" t="s">
        <v>94</v>
      </c>
      <c r="C47" s="65" t="s">
        <v>1</v>
      </c>
      <c r="D47" s="65" t="s">
        <v>2</v>
      </c>
      <c r="E47" s="85"/>
      <c r="F47" s="65" t="s">
        <v>94</v>
      </c>
      <c r="G47" s="65" t="s">
        <v>1</v>
      </c>
      <c r="H47" s="65" t="s">
        <v>2</v>
      </c>
    </row>
    <row r="48" spans="2:15" x14ac:dyDescent="0.35">
      <c r="B48" s="7" t="s">
        <v>93</v>
      </c>
      <c r="C48" s="57">
        <v>852609</v>
      </c>
      <c r="D48" s="57">
        <v>1094124</v>
      </c>
      <c r="F48" s="7" t="s">
        <v>93</v>
      </c>
      <c r="G48" s="84">
        <f>C48/(C48+D48)</f>
        <v>0.43796915139364256</v>
      </c>
      <c r="H48" s="84">
        <f>D48/(D48+C48)</f>
        <v>0.56203084860635744</v>
      </c>
    </row>
    <row r="49" spans="2:8" x14ac:dyDescent="0.35">
      <c r="B49" s="7" t="s">
        <v>92</v>
      </c>
      <c r="C49" s="57">
        <v>526904</v>
      </c>
      <c r="D49" s="57">
        <v>653659</v>
      </c>
      <c r="F49" s="7" t="s">
        <v>92</v>
      </c>
      <c r="G49" s="84">
        <f>C49/(C49+D49)</f>
        <v>0.44631586793758571</v>
      </c>
      <c r="H49" s="84">
        <f>D49/(D49+C49)</f>
        <v>0.55368413206241429</v>
      </c>
    </row>
    <row r="50" spans="2:8" x14ac:dyDescent="0.35">
      <c r="C50" s="37"/>
    </row>
  </sheetData>
  <mergeCells count="22">
    <mergeCell ref="J6:L6"/>
    <mergeCell ref="B2:M2"/>
    <mergeCell ref="B4:L4"/>
    <mergeCell ref="J10:L10"/>
    <mergeCell ref="K7:L7"/>
    <mergeCell ref="J9:L9"/>
    <mergeCell ref="B32:B33"/>
    <mergeCell ref="C32:C33"/>
    <mergeCell ref="D32:D33"/>
    <mergeCell ref="E32:E33"/>
    <mergeCell ref="F32:F33"/>
    <mergeCell ref="B24:B25"/>
    <mergeCell ref="C24:C25"/>
    <mergeCell ref="D24:D25"/>
    <mergeCell ref="E24:E25"/>
    <mergeCell ref="F24:F25"/>
    <mergeCell ref="I24:I25"/>
    <mergeCell ref="J24:J25"/>
    <mergeCell ref="G24:G25"/>
    <mergeCell ref="K24:K25"/>
    <mergeCell ref="G32:G33"/>
    <mergeCell ref="H24:H2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B57DE-3B3A-4C0D-A7FE-B37DF100A316}">
  <dimension ref="B1:M25"/>
  <sheetViews>
    <sheetView showGridLines="0" workbookViewId="0">
      <selection activeCell="B2" sqref="B2:M2"/>
    </sheetView>
  </sheetViews>
  <sheetFormatPr baseColWidth="10" defaultRowHeight="14.5" x14ac:dyDescent="0.35"/>
  <cols>
    <col min="1" max="1" width="5.453125" customWidth="1"/>
    <col min="2" max="13" width="12.54296875" customWidth="1"/>
  </cols>
  <sheetData>
    <row r="1" spans="2:13" ht="9" customHeight="1" x14ac:dyDescent="0.35"/>
    <row r="2" spans="2:13" ht="36.75" customHeight="1" x14ac:dyDescent="0.35">
      <c r="B2" s="293" t="s">
        <v>91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4" spans="2:13" ht="15.5" x14ac:dyDescent="0.35">
      <c r="B4" s="294" t="str">
        <f>CONCATENATE("Graphique 1 : Volume et taux de prévalence des assurés pris en charge au titre d’une ALD 1 à 32 au 31 décembre ",'Prevalence Tableau 1'!A1," par classe d’âge")</f>
        <v>Graphique 1 : Volume et taux de prévalence des assurés pris en charge au titre d’une ALD 1 à 32 au 31 décembre 2022 par classe d’âge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</row>
    <row r="6" spans="2:13" ht="43.5" x14ac:dyDescent="0.35">
      <c r="J6" s="98"/>
      <c r="K6" s="105" t="s">
        <v>124</v>
      </c>
      <c r="L6" s="105" t="s">
        <v>123</v>
      </c>
      <c r="M6" s="105" t="s">
        <v>86</v>
      </c>
    </row>
    <row r="7" spans="2:13" x14ac:dyDescent="0.35">
      <c r="J7" s="79" t="s">
        <v>49</v>
      </c>
      <c r="K7" s="7">
        <v>4409</v>
      </c>
      <c r="L7" s="7">
        <v>184092</v>
      </c>
      <c r="M7" s="103">
        <v>23.389796341</v>
      </c>
    </row>
    <row r="8" spans="2:13" x14ac:dyDescent="0.35">
      <c r="J8" s="79" t="s">
        <v>48</v>
      </c>
      <c r="K8" s="7">
        <v>9944</v>
      </c>
      <c r="L8" s="7">
        <v>286571</v>
      </c>
      <c r="M8" s="103">
        <v>33.536246058000003</v>
      </c>
    </row>
    <row r="9" spans="2:13" x14ac:dyDescent="0.35">
      <c r="J9" s="79" t="s">
        <v>47</v>
      </c>
      <c r="K9" s="7">
        <v>9971</v>
      </c>
      <c r="L9" s="7">
        <v>292359</v>
      </c>
      <c r="M9" s="103">
        <v>32.980517976999998</v>
      </c>
    </row>
    <row r="10" spans="2:13" x14ac:dyDescent="0.35">
      <c r="J10" s="79" t="s">
        <v>46</v>
      </c>
      <c r="K10" s="7">
        <v>16136</v>
      </c>
      <c r="L10" s="7">
        <v>318035</v>
      </c>
      <c r="M10" s="103">
        <v>48.286655633999999</v>
      </c>
    </row>
    <row r="11" spans="2:13" x14ac:dyDescent="0.35">
      <c r="J11" s="79" t="s">
        <v>45</v>
      </c>
      <c r="K11" s="7">
        <v>28584</v>
      </c>
      <c r="L11" s="7">
        <v>310754</v>
      </c>
      <c r="M11" s="103">
        <v>84.234597952000001</v>
      </c>
    </row>
    <row r="12" spans="2:13" x14ac:dyDescent="0.35">
      <c r="J12" s="79" t="s">
        <v>44</v>
      </c>
      <c r="K12" s="7">
        <v>65224</v>
      </c>
      <c r="L12" s="7">
        <v>329416</v>
      </c>
      <c r="M12" s="103">
        <v>165.27468071999999</v>
      </c>
    </row>
    <row r="13" spans="2:13" x14ac:dyDescent="0.35">
      <c r="J13" s="79" t="s">
        <v>43</v>
      </c>
      <c r="K13" s="7">
        <v>124784</v>
      </c>
      <c r="L13" s="7">
        <v>303034</v>
      </c>
      <c r="M13" s="103">
        <v>291.67543208000001</v>
      </c>
    </row>
    <row r="14" spans="2:13" x14ac:dyDescent="0.35">
      <c r="J14" s="79" t="s">
        <v>42</v>
      </c>
      <c r="K14" s="7">
        <v>162514</v>
      </c>
      <c r="L14" s="7">
        <v>211939</v>
      </c>
      <c r="M14" s="103">
        <v>434.00373345000003</v>
      </c>
    </row>
    <row r="15" spans="2:13" x14ac:dyDescent="0.35">
      <c r="J15" s="79" t="s">
        <v>41</v>
      </c>
      <c r="K15" s="7">
        <v>176666</v>
      </c>
      <c r="L15" s="7">
        <v>103557</v>
      </c>
      <c r="M15" s="103">
        <v>630.44789328000002</v>
      </c>
    </row>
    <row r="16" spans="2:13" x14ac:dyDescent="0.35">
      <c r="J16" s="79" t="s">
        <v>40</v>
      </c>
      <c r="K16" s="7">
        <v>86304</v>
      </c>
      <c r="L16" s="7">
        <v>60714</v>
      </c>
      <c r="M16" s="103">
        <v>587.03015957000002</v>
      </c>
    </row>
    <row r="17" spans="9:13" x14ac:dyDescent="0.35">
      <c r="J17" s="102" t="s">
        <v>0</v>
      </c>
      <c r="K17" s="64">
        <f>SUM(K7:K16)</f>
        <v>684536</v>
      </c>
      <c r="L17" s="64">
        <f>SUM(L7:L16)</f>
        <v>2400471</v>
      </c>
      <c r="M17" s="101">
        <f>K17/(L17+K17)*1000</f>
        <v>221.89123071681846</v>
      </c>
    </row>
    <row r="18" spans="9:13" x14ac:dyDescent="0.35">
      <c r="L18" s="100"/>
    </row>
    <row r="22" spans="9:13" x14ac:dyDescent="0.35">
      <c r="J22" s="99"/>
    </row>
    <row r="25" spans="9:13" x14ac:dyDescent="0.35">
      <c r="I25" s="99"/>
      <c r="L25" s="99"/>
    </row>
  </sheetData>
  <mergeCells count="2">
    <mergeCell ref="B2:M2"/>
    <mergeCell ref="B4:L4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DA97D-A575-4F04-A84D-0D48B280E41C}">
  <dimension ref="B1:P26"/>
  <sheetViews>
    <sheetView showGridLines="0" workbookViewId="0">
      <selection activeCell="B2" sqref="B2:P2"/>
    </sheetView>
  </sheetViews>
  <sheetFormatPr baseColWidth="10" defaultRowHeight="14.5" x14ac:dyDescent="0.35"/>
  <cols>
    <col min="1" max="1" width="2.7265625" customWidth="1"/>
    <col min="2" max="2" width="50.7265625" customWidth="1"/>
    <col min="3" max="3" width="10.54296875" customWidth="1"/>
    <col min="7" max="7" width="11" customWidth="1"/>
    <col min="8" max="8" width="9" hidden="1" customWidth="1"/>
    <col min="9" max="10" width="11.1796875" customWidth="1"/>
  </cols>
  <sheetData>
    <row r="1" spans="2:16" ht="9" customHeight="1" x14ac:dyDescent="0.35"/>
    <row r="2" spans="2:16" ht="36.75" customHeight="1" x14ac:dyDescent="0.35">
      <c r="B2" s="293" t="s">
        <v>91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</row>
    <row r="4" spans="2:16" ht="15.5" x14ac:dyDescent="0.35">
      <c r="B4" s="294" t="s">
        <v>149</v>
      </c>
      <c r="C4" s="294"/>
      <c r="D4" s="294"/>
      <c r="E4" s="294"/>
      <c r="F4" s="294"/>
      <c r="G4" s="294"/>
      <c r="H4" s="294"/>
      <c r="I4" s="294"/>
      <c r="J4" s="294"/>
    </row>
    <row r="6" spans="2:16" ht="14.5" customHeight="1" x14ac:dyDescent="0.35">
      <c r="B6" s="311" t="s">
        <v>148</v>
      </c>
      <c r="C6" s="308">
        <f>'Prevalence Tableau 1'!A1</f>
        <v>2022</v>
      </c>
      <c r="D6" s="309"/>
      <c r="E6" s="309"/>
      <c r="F6" s="310"/>
      <c r="G6" s="237">
        <f>'Prevalence Tableau 1'!A1-1</f>
        <v>2021</v>
      </c>
      <c r="H6" s="237">
        <f>'Prevalence Tableau 1'!A1-2</f>
        <v>2020</v>
      </c>
      <c r="I6" s="306" t="s">
        <v>147</v>
      </c>
    </row>
    <row r="7" spans="2:16" ht="24.75" customHeight="1" x14ac:dyDescent="0.35">
      <c r="B7" s="312"/>
      <c r="C7" s="306" t="s">
        <v>146</v>
      </c>
      <c r="D7" s="306" t="s">
        <v>145</v>
      </c>
      <c r="E7" s="306" t="s">
        <v>144</v>
      </c>
      <c r="F7" s="314" t="s">
        <v>86</v>
      </c>
      <c r="G7" s="315"/>
      <c r="H7" s="316"/>
      <c r="I7" s="320"/>
    </row>
    <row r="8" spans="2:16" x14ac:dyDescent="0.35">
      <c r="B8" s="313"/>
      <c r="C8" s="307"/>
      <c r="D8" s="307"/>
      <c r="E8" s="307"/>
      <c r="F8" s="317"/>
      <c r="G8" s="318"/>
      <c r="H8" s="319"/>
      <c r="I8" s="307"/>
    </row>
    <row r="9" spans="2:16" x14ac:dyDescent="0.35">
      <c r="B9" s="114" t="s">
        <v>143</v>
      </c>
      <c r="C9" s="112">
        <v>182797</v>
      </c>
      <c r="D9" s="111">
        <v>72.233201311000002</v>
      </c>
      <c r="E9" s="92">
        <v>73</v>
      </c>
      <c r="F9" s="111">
        <v>59.253350154000003</v>
      </c>
      <c r="G9" s="28">
        <v>58.132329015000003</v>
      </c>
      <c r="H9" s="28">
        <v>55.646881940949541</v>
      </c>
      <c r="I9" s="115" t="s">
        <v>142</v>
      </c>
      <c r="K9" s="86"/>
    </row>
    <row r="10" spans="2:16" x14ac:dyDescent="0.35">
      <c r="B10" s="114" t="s">
        <v>141</v>
      </c>
      <c r="C10" s="112">
        <v>139110</v>
      </c>
      <c r="D10" s="111">
        <v>80.484868090000006</v>
      </c>
      <c r="E10" s="92">
        <v>83</v>
      </c>
      <c r="F10" s="111">
        <v>45.092280180000003</v>
      </c>
      <c r="G10" s="28">
        <v>45.942245313999997</v>
      </c>
      <c r="H10" s="28">
        <v>47.783790316717386</v>
      </c>
      <c r="I10" s="110" t="s">
        <v>140</v>
      </c>
      <c r="K10" s="86"/>
    </row>
    <row r="11" spans="2:16" x14ac:dyDescent="0.35">
      <c r="B11" s="113" t="s">
        <v>130</v>
      </c>
      <c r="C11" s="112">
        <v>132361</v>
      </c>
      <c r="D11" s="111">
        <v>74.810567312000003</v>
      </c>
      <c r="E11" s="92">
        <v>76</v>
      </c>
      <c r="F11" s="111">
        <v>42.90460281</v>
      </c>
      <c r="G11" s="28">
        <v>43.200579670000003</v>
      </c>
      <c r="H11" s="28">
        <v>44.807945489950583</v>
      </c>
      <c r="I11" s="110" t="s">
        <v>139</v>
      </c>
      <c r="K11" s="86"/>
    </row>
    <row r="12" spans="2:16" x14ac:dyDescent="0.35">
      <c r="B12" s="113" t="s">
        <v>129</v>
      </c>
      <c r="C12" s="112">
        <v>95571</v>
      </c>
      <c r="D12" s="111">
        <v>76.951339841999996</v>
      </c>
      <c r="E12" s="92">
        <v>77</v>
      </c>
      <c r="F12" s="111">
        <v>30.979184163999999</v>
      </c>
      <c r="G12" s="28">
        <v>31.121134680000001</v>
      </c>
      <c r="H12" s="28">
        <v>31.435370661852438</v>
      </c>
      <c r="I12" s="110" t="s">
        <v>139</v>
      </c>
      <c r="K12" s="86"/>
    </row>
    <row r="13" spans="2:16" x14ac:dyDescent="0.35">
      <c r="B13" s="113" t="s">
        <v>128</v>
      </c>
      <c r="C13" s="112">
        <v>60313</v>
      </c>
      <c r="D13" s="111">
        <v>56.987407357999999</v>
      </c>
      <c r="E13" s="92">
        <v>59</v>
      </c>
      <c r="F13" s="111">
        <v>19.550360825999999</v>
      </c>
      <c r="G13" s="28">
        <v>19.324042240000001</v>
      </c>
      <c r="H13" s="28">
        <v>19.61319367792704</v>
      </c>
      <c r="I13" s="115" t="s">
        <v>138</v>
      </c>
      <c r="K13" s="86"/>
    </row>
    <row r="14" spans="2:16" x14ac:dyDescent="0.35">
      <c r="B14" s="114" t="s">
        <v>137</v>
      </c>
      <c r="C14" s="112">
        <v>38411</v>
      </c>
      <c r="D14" s="111">
        <v>77.466051391999997</v>
      </c>
      <c r="E14" s="92">
        <v>78</v>
      </c>
      <c r="F14" s="111">
        <v>12.450863158000001</v>
      </c>
      <c r="G14" s="28">
        <v>12.624644420999999</v>
      </c>
      <c r="H14" s="28">
        <v>13.04241499485876</v>
      </c>
      <c r="I14" s="110" t="s">
        <v>136</v>
      </c>
      <c r="K14" s="86"/>
    </row>
    <row r="15" spans="2:16" x14ac:dyDescent="0.35">
      <c r="B15" s="114" t="s">
        <v>135</v>
      </c>
      <c r="C15" s="112">
        <v>35248</v>
      </c>
      <c r="D15" s="111">
        <v>79.340302996000005</v>
      </c>
      <c r="E15" s="92">
        <v>83</v>
      </c>
      <c r="F15" s="111">
        <v>11.425581854000001</v>
      </c>
      <c r="G15" s="28">
        <v>11.972323694</v>
      </c>
      <c r="H15" s="28">
        <v>13.543792129606462</v>
      </c>
      <c r="I15" s="110" t="s">
        <v>134</v>
      </c>
      <c r="K15" s="86"/>
    </row>
    <row r="16" spans="2:16" x14ac:dyDescent="0.35">
      <c r="B16" s="113" t="s">
        <v>126</v>
      </c>
      <c r="C16" s="112">
        <v>34141</v>
      </c>
      <c r="D16" s="111">
        <v>87.524779590999998</v>
      </c>
      <c r="E16" s="92">
        <v>88</v>
      </c>
      <c r="F16" s="111">
        <v>11.066749605</v>
      </c>
      <c r="G16" s="28">
        <v>11.621861186</v>
      </c>
      <c r="H16" s="28">
        <v>12.905818838876021</v>
      </c>
      <c r="I16" s="110" t="s">
        <v>10</v>
      </c>
      <c r="K16" s="86"/>
    </row>
    <row r="17" spans="2:9" ht="4.5" customHeight="1" x14ac:dyDescent="0.35"/>
    <row r="18" spans="2:9" x14ac:dyDescent="0.35">
      <c r="B18" s="109" t="s">
        <v>133</v>
      </c>
      <c r="C18" s="100"/>
      <c r="I18" s="73" t="s">
        <v>80</v>
      </c>
    </row>
    <row r="24" spans="2:9" x14ac:dyDescent="0.35">
      <c r="C24" s="100"/>
    </row>
    <row r="25" spans="2:9" x14ac:dyDescent="0.35">
      <c r="E25" s="106"/>
    </row>
    <row r="26" spans="2:9" x14ac:dyDescent="0.35">
      <c r="C26" s="100"/>
    </row>
  </sheetData>
  <mergeCells count="9">
    <mergeCell ref="B2:P2"/>
    <mergeCell ref="B4:J4"/>
    <mergeCell ref="C7:C8"/>
    <mergeCell ref="D7:D8"/>
    <mergeCell ref="E7:E8"/>
    <mergeCell ref="C6:F6"/>
    <mergeCell ref="B6:B8"/>
    <mergeCell ref="F7:H8"/>
    <mergeCell ref="I6:I8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CE0D0-15E1-484A-99F2-6EE0AE9820DF}">
  <dimension ref="B1:S23"/>
  <sheetViews>
    <sheetView showGridLines="0" workbookViewId="0">
      <selection activeCell="B2" sqref="B2:M2"/>
    </sheetView>
  </sheetViews>
  <sheetFormatPr baseColWidth="10" defaultRowHeight="14.5" x14ac:dyDescent="0.35"/>
  <cols>
    <col min="1" max="1" width="3" customWidth="1"/>
    <col min="2" max="2" width="12.26953125" customWidth="1"/>
    <col min="3" max="3" width="12.81640625" bestFit="1" customWidth="1"/>
    <col min="4" max="4" width="12.81640625" hidden="1" customWidth="1"/>
    <col min="5" max="5" width="9" hidden="1" customWidth="1"/>
    <col min="6" max="9" width="9" customWidth="1"/>
    <col min="10" max="11" width="9.54296875" hidden="1" customWidth="1"/>
    <col min="12" max="13" width="9.54296875" customWidth="1"/>
  </cols>
  <sheetData>
    <row r="1" spans="2:17" ht="9" customHeight="1" x14ac:dyDescent="0.35"/>
    <row r="2" spans="2:17" ht="36.75" customHeight="1" x14ac:dyDescent="0.35">
      <c r="B2" s="293" t="s">
        <v>91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4" spans="2:17" ht="15.5" x14ac:dyDescent="0.35">
      <c r="B4" s="294" t="str">
        <f>CONCATENATE("Tableau 4 : Répartition des patients en ALD 1 à 32 au 31 décembre ",'Prevalence Tableau 1'!A1," selon leur nombre de pathologies exonérantes")</f>
        <v>Tableau 4 : Répartition des patients en ALD 1 à 32 au 31 décembre 2022 selon leur nombre de pathologies exonérantes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</row>
    <row r="6" spans="2:17" ht="45" customHeight="1" x14ac:dyDescent="0.35">
      <c r="B6" s="321" t="s">
        <v>168</v>
      </c>
      <c r="C6" s="249" t="s">
        <v>167</v>
      </c>
      <c r="D6" s="322" t="s">
        <v>166</v>
      </c>
      <c r="E6" s="323"/>
      <c r="F6" s="323"/>
      <c r="G6" s="323"/>
      <c r="H6" s="323"/>
      <c r="I6" s="324"/>
      <c r="J6" s="321" t="s">
        <v>165</v>
      </c>
      <c r="K6" s="321"/>
      <c r="L6" s="321"/>
      <c r="M6" s="321"/>
      <c r="N6" s="321"/>
    </row>
    <row r="7" spans="2:17" ht="15" customHeight="1" x14ac:dyDescent="0.35">
      <c r="B7" s="321"/>
      <c r="C7" s="249">
        <f>'Prevalence Tableau 1'!A1</f>
        <v>2022</v>
      </c>
      <c r="D7" s="250">
        <v>2016</v>
      </c>
      <c r="E7" s="250">
        <v>2017</v>
      </c>
      <c r="F7" s="250">
        <v>2019</v>
      </c>
      <c r="G7" s="250">
        <v>2020</v>
      </c>
      <c r="H7" s="250">
        <v>2021</v>
      </c>
      <c r="I7" s="250">
        <v>2022</v>
      </c>
      <c r="J7" s="250" t="s">
        <v>164</v>
      </c>
      <c r="K7" s="250" t="s">
        <v>163</v>
      </c>
      <c r="L7" s="250" t="s">
        <v>162</v>
      </c>
      <c r="M7" s="250" t="s">
        <v>161</v>
      </c>
      <c r="N7" s="250" t="s">
        <v>160</v>
      </c>
    </row>
    <row r="8" spans="2:17" x14ac:dyDescent="0.35">
      <c r="B8" s="123">
        <v>1</v>
      </c>
      <c r="C8" s="122">
        <v>523232</v>
      </c>
      <c r="D8" s="121">
        <v>0.67638777240400794</v>
      </c>
      <c r="E8" s="121">
        <v>0.6893287962420287</v>
      </c>
      <c r="F8" s="120">
        <v>0.71417473545240451</v>
      </c>
      <c r="G8" s="120">
        <v>0.73562829074564551</v>
      </c>
      <c r="H8" s="119">
        <v>0.75283594574851398</v>
      </c>
      <c r="I8" s="119">
        <f>C8/$C$12</f>
        <v>0.7643600920915774</v>
      </c>
      <c r="J8" s="124" t="s">
        <v>9</v>
      </c>
      <c r="K8" s="124" t="s">
        <v>9</v>
      </c>
      <c r="L8" s="124" t="s">
        <v>159</v>
      </c>
      <c r="M8" s="124" t="s">
        <v>97</v>
      </c>
      <c r="N8" s="124" t="s">
        <v>11</v>
      </c>
      <c r="P8" s="86"/>
      <c r="Q8" s="116"/>
    </row>
    <row r="9" spans="2:17" x14ac:dyDescent="0.35">
      <c r="B9" s="123">
        <v>2</v>
      </c>
      <c r="C9" s="122">
        <v>129358</v>
      </c>
      <c r="D9" s="121">
        <v>0.24181525067098911</v>
      </c>
      <c r="E9" s="121">
        <v>0.2337870424637922</v>
      </c>
      <c r="F9" s="120">
        <v>0.217976841455927</v>
      </c>
      <c r="G9" s="120">
        <v>0.20552714438141978</v>
      </c>
      <c r="H9" s="119">
        <v>0.19537709255835636</v>
      </c>
      <c r="I9" s="119">
        <f>C9/$C$12</f>
        <v>0.18897179987612048</v>
      </c>
      <c r="J9" s="117" t="s">
        <v>158</v>
      </c>
      <c r="K9" s="117" t="s">
        <v>158</v>
      </c>
      <c r="L9" s="117" t="s">
        <v>157</v>
      </c>
      <c r="M9" s="117" t="s">
        <v>14</v>
      </c>
      <c r="N9" s="117" t="s">
        <v>153</v>
      </c>
      <c r="Q9" s="116"/>
    </row>
    <row r="10" spans="2:17" x14ac:dyDescent="0.35">
      <c r="B10" s="123" t="s">
        <v>156</v>
      </c>
      <c r="C10" s="122">
        <v>27014</v>
      </c>
      <c r="D10" s="121">
        <v>6.9224991104727018E-2</v>
      </c>
      <c r="E10" s="121">
        <v>6.4555869497391755E-2</v>
      </c>
      <c r="F10" s="120">
        <v>5.6586233436048808E-2</v>
      </c>
      <c r="G10" s="120">
        <v>4.9266332710193428E-2</v>
      </c>
      <c r="H10" s="119">
        <v>4.3542350752500465E-2</v>
      </c>
      <c r="I10" s="119">
        <f>C10/$C$12</f>
        <v>3.9463227646172008E-2</v>
      </c>
      <c r="J10" s="117" t="s">
        <v>155</v>
      </c>
      <c r="K10" s="117" t="s">
        <v>152</v>
      </c>
      <c r="L10" s="117" t="s">
        <v>154</v>
      </c>
      <c r="M10" s="117" t="s">
        <v>153</v>
      </c>
      <c r="N10" s="117" t="s">
        <v>152</v>
      </c>
      <c r="Q10" s="116"/>
    </row>
    <row r="11" spans="2:17" x14ac:dyDescent="0.35">
      <c r="B11" s="123" t="s">
        <v>151</v>
      </c>
      <c r="C11" s="122">
        <v>4932</v>
      </c>
      <c r="D11" s="121">
        <v>1.257198582027595E-2</v>
      </c>
      <c r="E11" s="121">
        <v>1.2328291796787296E-2</v>
      </c>
      <c r="F11" s="120">
        <v>1.1262189655619708E-2</v>
      </c>
      <c r="G11" s="120">
        <v>9.5782321627412726E-3</v>
      </c>
      <c r="H11" s="119">
        <v>8.2446109406292163E-3</v>
      </c>
      <c r="I11" s="119">
        <f>C11/$C$12</f>
        <v>7.2048803861301672E-3</v>
      </c>
      <c r="J11" s="118" t="s">
        <v>150</v>
      </c>
      <c r="K11" s="117" t="s">
        <v>98</v>
      </c>
      <c r="L11" s="117" t="s">
        <v>138</v>
      </c>
      <c r="M11" s="117" t="s">
        <v>98</v>
      </c>
      <c r="N11" s="117" t="s">
        <v>98</v>
      </c>
      <c r="Q11" s="116"/>
    </row>
    <row r="12" spans="2:17" x14ac:dyDescent="0.35">
      <c r="B12" s="251" t="s">
        <v>0</v>
      </c>
      <c r="C12" s="252">
        <f>SUM(C8:C11)</f>
        <v>684536</v>
      </c>
      <c r="D12" s="253">
        <v>1</v>
      </c>
      <c r="E12" s="253">
        <v>1</v>
      </c>
      <c r="F12" s="254">
        <v>1</v>
      </c>
      <c r="G12" s="254">
        <v>1</v>
      </c>
      <c r="H12" s="254">
        <f>G12</f>
        <v>1</v>
      </c>
      <c r="I12" s="254">
        <f>C12/$C$12</f>
        <v>1</v>
      </c>
      <c r="J12" s="255"/>
      <c r="K12" s="255"/>
      <c r="L12" s="255"/>
      <c r="M12" s="255"/>
      <c r="N12" s="255"/>
    </row>
    <row r="13" spans="2:17" ht="7" customHeight="1" x14ac:dyDescent="0.35"/>
    <row r="14" spans="2:17" ht="11.15" customHeight="1" x14ac:dyDescent="0.35">
      <c r="G14" s="13"/>
      <c r="H14" s="13"/>
      <c r="I14" s="13"/>
      <c r="N14" s="73" t="s">
        <v>80</v>
      </c>
    </row>
    <row r="20" spans="19:19" x14ac:dyDescent="0.35">
      <c r="S20" s="25"/>
    </row>
    <row r="21" spans="19:19" x14ac:dyDescent="0.35">
      <c r="S21" s="25"/>
    </row>
    <row r="22" spans="19:19" x14ac:dyDescent="0.35">
      <c r="S22" s="25"/>
    </row>
    <row r="23" spans="19:19" x14ac:dyDescent="0.35">
      <c r="S23" s="25"/>
    </row>
  </sheetData>
  <mergeCells count="5">
    <mergeCell ref="J6:N6"/>
    <mergeCell ref="B4:L4"/>
    <mergeCell ref="B2:M2"/>
    <mergeCell ref="B6:B7"/>
    <mergeCell ref="D6:I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BA7CA-B7C5-4146-9DF2-51D712D0C82C}">
  <dimension ref="B1:J128"/>
  <sheetViews>
    <sheetView showGridLines="0" workbookViewId="0">
      <selection activeCell="B2" sqref="B2:J2"/>
    </sheetView>
  </sheetViews>
  <sheetFormatPr baseColWidth="10" defaultRowHeight="14.5" x14ac:dyDescent="0.35"/>
  <cols>
    <col min="1" max="1" width="4.1796875" customWidth="1"/>
    <col min="2" max="6" width="17.7265625" customWidth="1"/>
    <col min="7" max="8" width="18.26953125" customWidth="1"/>
  </cols>
  <sheetData>
    <row r="1" spans="2:10" ht="9" customHeight="1" x14ac:dyDescent="0.35"/>
    <row r="2" spans="2:10" ht="36.75" customHeight="1" x14ac:dyDescent="0.35">
      <c r="B2" s="293" t="s">
        <v>91</v>
      </c>
      <c r="C2" s="293"/>
      <c r="D2" s="293"/>
      <c r="E2" s="293"/>
      <c r="F2" s="293"/>
      <c r="G2" s="293"/>
      <c r="H2" s="293"/>
      <c r="I2" s="293"/>
      <c r="J2" s="293"/>
    </row>
    <row r="4" spans="2:10" ht="33.75" customHeight="1" x14ac:dyDescent="0.35">
      <c r="B4" s="325" t="str">
        <f>CONCATENATE("Graphique 2 : Pyramide des âges de la population prise en charge au titre d’une ALD 1 à 32 au 31 décembre ",'Prevalence Tableau 1'!A1," et de la population couverte en maladie au régime agricole au 1er janvier ",'Prevalence Tableau 1'!A1+1)</f>
        <v>Graphique 2 : Pyramide des âges de la population prise en charge au titre d’une ALD 1 à 32 au 31 décembre 2022 et de la population couverte en maladie au régime agricole au 1er janvier 2023</v>
      </c>
      <c r="C4" s="325"/>
      <c r="D4" s="325"/>
      <c r="E4" s="325"/>
      <c r="F4" s="325"/>
      <c r="G4" s="325"/>
      <c r="H4" s="325"/>
      <c r="I4" s="325"/>
      <c r="J4" s="325"/>
    </row>
    <row r="28" spans="2:10" x14ac:dyDescent="0.35">
      <c r="B28" s="135" t="s">
        <v>176</v>
      </c>
      <c r="C28" s="135" t="s">
        <v>175</v>
      </c>
      <c r="D28" s="135" t="s">
        <v>174</v>
      </c>
      <c r="E28" s="135" t="s">
        <v>173</v>
      </c>
      <c r="F28" s="135" t="s">
        <v>172</v>
      </c>
      <c r="G28" s="134" t="s">
        <v>171</v>
      </c>
      <c r="H28" s="134" t="s">
        <v>170</v>
      </c>
    </row>
    <row r="29" spans="2:10" x14ac:dyDescent="0.35">
      <c r="B29" s="133">
        <v>0</v>
      </c>
      <c r="C29">
        <v>7178</v>
      </c>
      <c r="D29">
        <v>7407</v>
      </c>
      <c r="E29">
        <v>68</v>
      </c>
      <c r="F29">
        <v>93</v>
      </c>
      <c r="G29" s="132">
        <f t="shared" ref="G29:G60" si="0">-D29</f>
        <v>-7407</v>
      </c>
      <c r="H29" s="131">
        <f t="shared" ref="H29:H60" si="1">-F29</f>
        <v>-93</v>
      </c>
      <c r="J29" s="21"/>
    </row>
    <row r="30" spans="2:10" x14ac:dyDescent="0.35">
      <c r="B30" s="130">
        <v>1</v>
      </c>
      <c r="C30">
        <v>8679</v>
      </c>
      <c r="D30">
        <v>9327</v>
      </c>
      <c r="E30">
        <v>114</v>
      </c>
      <c r="F30">
        <v>151</v>
      </c>
      <c r="G30" s="129">
        <f t="shared" si="0"/>
        <v>-9327</v>
      </c>
      <c r="H30" s="128">
        <f t="shared" si="1"/>
        <v>-151</v>
      </c>
      <c r="J30" s="21"/>
    </row>
    <row r="31" spans="2:10" x14ac:dyDescent="0.35">
      <c r="B31" s="130">
        <v>2</v>
      </c>
      <c r="C31">
        <v>9203</v>
      </c>
      <c r="D31">
        <v>9827</v>
      </c>
      <c r="E31">
        <v>108</v>
      </c>
      <c r="F31">
        <v>128</v>
      </c>
      <c r="G31" s="129">
        <f t="shared" si="0"/>
        <v>-9827</v>
      </c>
      <c r="H31" s="128">
        <f t="shared" si="1"/>
        <v>-128</v>
      </c>
      <c r="J31" s="21"/>
    </row>
    <row r="32" spans="2:10" x14ac:dyDescent="0.35">
      <c r="B32" s="130">
        <v>3</v>
      </c>
      <c r="C32">
        <v>9940</v>
      </c>
      <c r="D32">
        <v>10268</v>
      </c>
      <c r="E32">
        <v>150</v>
      </c>
      <c r="F32">
        <v>186</v>
      </c>
      <c r="G32" s="129">
        <f t="shared" si="0"/>
        <v>-10268</v>
      </c>
      <c r="H32" s="128">
        <f t="shared" si="1"/>
        <v>-186</v>
      </c>
      <c r="J32" s="21"/>
    </row>
    <row r="33" spans="2:10" x14ac:dyDescent="0.35">
      <c r="B33" s="130">
        <v>4</v>
      </c>
      <c r="C33">
        <v>10221</v>
      </c>
      <c r="D33">
        <v>11034</v>
      </c>
      <c r="E33">
        <v>148</v>
      </c>
      <c r="F33">
        <v>269</v>
      </c>
      <c r="G33" s="129">
        <f t="shared" si="0"/>
        <v>-11034</v>
      </c>
      <c r="H33" s="128">
        <f t="shared" si="1"/>
        <v>-269</v>
      </c>
      <c r="J33" s="21"/>
    </row>
    <row r="34" spans="2:10" x14ac:dyDescent="0.35">
      <c r="B34" s="130">
        <v>5</v>
      </c>
      <c r="C34">
        <v>10795</v>
      </c>
      <c r="D34">
        <v>11292</v>
      </c>
      <c r="E34">
        <v>177</v>
      </c>
      <c r="F34">
        <v>271</v>
      </c>
      <c r="G34" s="129">
        <f t="shared" si="0"/>
        <v>-11292</v>
      </c>
      <c r="H34" s="128">
        <f t="shared" si="1"/>
        <v>-271</v>
      </c>
      <c r="J34" s="21"/>
    </row>
    <row r="35" spans="2:10" x14ac:dyDescent="0.35">
      <c r="B35" s="130">
        <v>6</v>
      </c>
      <c r="C35">
        <v>11188</v>
      </c>
      <c r="D35">
        <v>12028</v>
      </c>
      <c r="E35">
        <v>186</v>
      </c>
      <c r="F35">
        <v>308</v>
      </c>
      <c r="G35" s="129">
        <f t="shared" si="0"/>
        <v>-12028</v>
      </c>
      <c r="H35" s="128">
        <f t="shared" si="1"/>
        <v>-308</v>
      </c>
      <c r="J35" s="21"/>
    </row>
    <row r="36" spans="2:10" x14ac:dyDescent="0.35">
      <c r="B36" s="130">
        <v>7</v>
      </c>
      <c r="C36">
        <v>11967</v>
      </c>
      <c r="D36">
        <v>12515</v>
      </c>
      <c r="E36">
        <v>248</v>
      </c>
      <c r="F36">
        <v>369</v>
      </c>
      <c r="G36" s="129">
        <f t="shared" si="0"/>
        <v>-12515</v>
      </c>
      <c r="H36" s="128">
        <f t="shared" si="1"/>
        <v>-369</v>
      </c>
      <c r="J36" s="21"/>
    </row>
    <row r="37" spans="2:10" x14ac:dyDescent="0.35">
      <c r="B37" s="130">
        <v>8</v>
      </c>
      <c r="C37">
        <v>12555</v>
      </c>
      <c r="D37">
        <v>13077</v>
      </c>
      <c r="E37">
        <v>263</v>
      </c>
      <c r="F37">
        <v>429</v>
      </c>
      <c r="G37" s="129">
        <f t="shared" si="0"/>
        <v>-13077</v>
      </c>
      <c r="H37" s="128">
        <f t="shared" si="1"/>
        <v>-429</v>
      </c>
      <c r="J37" s="21"/>
    </row>
    <row r="38" spans="2:10" x14ac:dyDescent="0.35">
      <c r="B38" s="130">
        <v>9</v>
      </c>
      <c r="C38">
        <v>12901</v>
      </c>
      <c r="D38">
        <v>13592</v>
      </c>
      <c r="E38">
        <v>282</v>
      </c>
      <c r="F38">
        <v>461</v>
      </c>
      <c r="G38" s="129">
        <f t="shared" si="0"/>
        <v>-13592</v>
      </c>
      <c r="H38" s="128">
        <f t="shared" si="1"/>
        <v>-461</v>
      </c>
      <c r="J38" s="21"/>
    </row>
    <row r="39" spans="2:10" x14ac:dyDescent="0.35">
      <c r="B39" s="130">
        <v>10</v>
      </c>
      <c r="C39">
        <v>13107</v>
      </c>
      <c r="D39">
        <v>13738</v>
      </c>
      <c r="E39">
        <v>278</v>
      </c>
      <c r="F39">
        <v>471</v>
      </c>
      <c r="G39" s="129">
        <f t="shared" si="0"/>
        <v>-13738</v>
      </c>
      <c r="H39" s="128">
        <f t="shared" si="1"/>
        <v>-471</v>
      </c>
      <c r="J39" s="21"/>
    </row>
    <row r="40" spans="2:10" x14ac:dyDescent="0.35">
      <c r="B40" s="130">
        <v>11</v>
      </c>
      <c r="C40">
        <v>13466</v>
      </c>
      <c r="D40">
        <v>14123</v>
      </c>
      <c r="E40">
        <v>320</v>
      </c>
      <c r="F40">
        <v>567</v>
      </c>
      <c r="G40" s="129">
        <f t="shared" si="0"/>
        <v>-14123</v>
      </c>
      <c r="H40" s="128">
        <f t="shared" si="1"/>
        <v>-567</v>
      </c>
      <c r="J40" s="21"/>
    </row>
    <row r="41" spans="2:10" x14ac:dyDescent="0.35">
      <c r="B41" s="130">
        <v>12</v>
      </c>
      <c r="C41">
        <v>13866</v>
      </c>
      <c r="D41">
        <v>14552</v>
      </c>
      <c r="E41">
        <v>354</v>
      </c>
      <c r="F41">
        <v>509</v>
      </c>
      <c r="G41" s="129">
        <f t="shared" si="0"/>
        <v>-14552</v>
      </c>
      <c r="H41" s="128">
        <f t="shared" si="1"/>
        <v>-509</v>
      </c>
      <c r="J41" s="21"/>
    </row>
    <row r="42" spans="2:10" x14ac:dyDescent="0.35">
      <c r="B42" s="130">
        <v>13</v>
      </c>
      <c r="C42">
        <v>13871</v>
      </c>
      <c r="D42">
        <v>14763</v>
      </c>
      <c r="E42">
        <v>414</v>
      </c>
      <c r="F42">
        <v>551</v>
      </c>
      <c r="G42" s="129">
        <f t="shared" si="0"/>
        <v>-14763</v>
      </c>
      <c r="H42" s="128">
        <f t="shared" si="1"/>
        <v>-551</v>
      </c>
      <c r="J42" s="21"/>
    </row>
    <row r="43" spans="2:10" x14ac:dyDescent="0.35">
      <c r="B43" s="130">
        <v>14</v>
      </c>
      <c r="C43">
        <v>14056</v>
      </c>
      <c r="D43">
        <v>14771</v>
      </c>
      <c r="E43">
        <v>411</v>
      </c>
      <c r="F43">
        <v>567</v>
      </c>
      <c r="G43" s="129">
        <f t="shared" si="0"/>
        <v>-14771</v>
      </c>
      <c r="H43" s="128">
        <f t="shared" si="1"/>
        <v>-567</v>
      </c>
      <c r="J43" s="21"/>
    </row>
    <row r="44" spans="2:10" x14ac:dyDescent="0.35">
      <c r="B44" s="130">
        <v>15</v>
      </c>
      <c r="C44">
        <v>14151</v>
      </c>
      <c r="D44">
        <v>16188</v>
      </c>
      <c r="E44">
        <v>463</v>
      </c>
      <c r="F44">
        <v>555</v>
      </c>
      <c r="G44" s="129">
        <f t="shared" si="0"/>
        <v>-16188</v>
      </c>
      <c r="H44" s="128">
        <f t="shared" si="1"/>
        <v>-555</v>
      </c>
      <c r="J44" s="21"/>
    </row>
    <row r="45" spans="2:10" x14ac:dyDescent="0.35">
      <c r="B45" s="130">
        <v>16</v>
      </c>
      <c r="C45">
        <v>14570</v>
      </c>
      <c r="D45">
        <v>18148</v>
      </c>
      <c r="E45">
        <v>498</v>
      </c>
      <c r="F45">
        <v>634</v>
      </c>
      <c r="G45" s="129">
        <f t="shared" si="0"/>
        <v>-18148</v>
      </c>
      <c r="H45" s="128">
        <f t="shared" si="1"/>
        <v>-634</v>
      </c>
      <c r="J45" s="21"/>
    </row>
    <row r="46" spans="2:10" x14ac:dyDescent="0.35">
      <c r="B46" s="130">
        <v>17</v>
      </c>
      <c r="C46">
        <v>14515</v>
      </c>
      <c r="D46">
        <v>18323</v>
      </c>
      <c r="E46">
        <v>529</v>
      </c>
      <c r="F46">
        <v>622</v>
      </c>
      <c r="G46" s="129">
        <f t="shared" si="0"/>
        <v>-18323</v>
      </c>
      <c r="H46" s="128">
        <f t="shared" si="1"/>
        <v>-622</v>
      </c>
      <c r="J46" s="21"/>
    </row>
    <row r="47" spans="2:10" x14ac:dyDescent="0.35">
      <c r="B47" s="130">
        <v>18</v>
      </c>
      <c r="C47">
        <v>14261</v>
      </c>
      <c r="D47">
        <v>19553</v>
      </c>
      <c r="E47">
        <v>465</v>
      </c>
      <c r="F47">
        <v>636</v>
      </c>
      <c r="G47" s="129">
        <f t="shared" si="0"/>
        <v>-19553</v>
      </c>
      <c r="H47" s="128">
        <f t="shared" si="1"/>
        <v>-636</v>
      </c>
      <c r="J47" s="21"/>
    </row>
    <row r="48" spans="2:10" x14ac:dyDescent="0.35">
      <c r="B48" s="130">
        <v>19</v>
      </c>
      <c r="C48">
        <v>13831</v>
      </c>
      <c r="D48">
        <v>19584</v>
      </c>
      <c r="E48">
        <v>455</v>
      </c>
      <c r="F48">
        <v>645</v>
      </c>
      <c r="G48" s="129">
        <f t="shared" si="0"/>
        <v>-19584</v>
      </c>
      <c r="H48" s="128">
        <f t="shared" si="1"/>
        <v>-645</v>
      </c>
      <c r="J48" s="21"/>
    </row>
    <row r="49" spans="2:10" x14ac:dyDescent="0.35">
      <c r="B49" s="130">
        <v>20</v>
      </c>
      <c r="C49">
        <v>13481</v>
      </c>
      <c r="D49">
        <v>19596</v>
      </c>
      <c r="E49">
        <v>419</v>
      </c>
      <c r="F49">
        <v>572</v>
      </c>
      <c r="G49" s="129">
        <f t="shared" si="0"/>
        <v>-19596</v>
      </c>
      <c r="H49" s="128">
        <f t="shared" si="1"/>
        <v>-572</v>
      </c>
      <c r="J49" s="21"/>
    </row>
    <row r="50" spans="2:10" x14ac:dyDescent="0.35">
      <c r="B50" s="130">
        <v>21</v>
      </c>
      <c r="C50">
        <v>13158</v>
      </c>
      <c r="D50">
        <v>19779</v>
      </c>
      <c r="E50">
        <v>413</v>
      </c>
      <c r="F50">
        <v>604</v>
      </c>
      <c r="G50" s="129">
        <f t="shared" si="0"/>
        <v>-19779</v>
      </c>
      <c r="H50" s="128">
        <f t="shared" si="1"/>
        <v>-604</v>
      </c>
      <c r="J50" s="21"/>
    </row>
    <row r="51" spans="2:10" x14ac:dyDescent="0.35">
      <c r="B51" s="130">
        <v>22</v>
      </c>
      <c r="C51">
        <v>13047</v>
      </c>
      <c r="D51">
        <v>20210</v>
      </c>
      <c r="E51">
        <v>434</v>
      </c>
      <c r="F51">
        <v>641</v>
      </c>
      <c r="G51" s="129">
        <f t="shared" si="0"/>
        <v>-20210</v>
      </c>
      <c r="H51" s="128">
        <f t="shared" si="1"/>
        <v>-641</v>
      </c>
      <c r="J51" s="21"/>
    </row>
    <row r="52" spans="2:10" x14ac:dyDescent="0.35">
      <c r="B52" s="130">
        <v>23</v>
      </c>
      <c r="C52">
        <v>9763</v>
      </c>
      <c r="D52">
        <v>17517</v>
      </c>
      <c r="E52">
        <v>350</v>
      </c>
      <c r="F52">
        <v>567</v>
      </c>
      <c r="G52" s="129">
        <f t="shared" si="0"/>
        <v>-17517</v>
      </c>
      <c r="H52" s="128">
        <f t="shared" si="1"/>
        <v>-567</v>
      </c>
      <c r="J52" s="21"/>
    </row>
    <row r="53" spans="2:10" x14ac:dyDescent="0.35">
      <c r="B53" s="130">
        <v>24</v>
      </c>
      <c r="C53">
        <v>9688</v>
      </c>
      <c r="D53">
        <v>17421</v>
      </c>
      <c r="E53">
        <v>346</v>
      </c>
      <c r="F53">
        <v>569</v>
      </c>
      <c r="G53" s="129">
        <f t="shared" si="0"/>
        <v>-17421</v>
      </c>
      <c r="H53" s="128">
        <f t="shared" si="1"/>
        <v>-569</v>
      </c>
      <c r="J53" s="21"/>
    </row>
    <row r="54" spans="2:10" x14ac:dyDescent="0.35">
      <c r="B54" s="130">
        <v>25</v>
      </c>
      <c r="C54">
        <v>9793</v>
      </c>
      <c r="D54">
        <v>18007</v>
      </c>
      <c r="E54">
        <v>334</v>
      </c>
      <c r="F54">
        <v>557</v>
      </c>
      <c r="G54" s="129">
        <f t="shared" si="0"/>
        <v>-18007</v>
      </c>
      <c r="H54" s="128">
        <f t="shared" si="1"/>
        <v>-557</v>
      </c>
      <c r="J54" s="21"/>
    </row>
    <row r="55" spans="2:10" x14ac:dyDescent="0.35">
      <c r="B55" s="130">
        <v>26</v>
      </c>
      <c r="C55">
        <v>10129</v>
      </c>
      <c r="D55">
        <v>18637</v>
      </c>
      <c r="E55">
        <v>370</v>
      </c>
      <c r="F55">
        <v>621</v>
      </c>
      <c r="G55" s="129">
        <f t="shared" si="0"/>
        <v>-18637</v>
      </c>
      <c r="H55" s="128">
        <f t="shared" si="1"/>
        <v>-621</v>
      </c>
      <c r="J55" s="21"/>
    </row>
    <row r="56" spans="2:10" x14ac:dyDescent="0.35">
      <c r="B56" s="130">
        <v>27</v>
      </c>
      <c r="C56">
        <v>10379</v>
      </c>
      <c r="D56">
        <v>18859</v>
      </c>
      <c r="E56">
        <v>379</v>
      </c>
      <c r="F56">
        <v>693</v>
      </c>
      <c r="G56" s="129">
        <f t="shared" si="0"/>
        <v>-18859</v>
      </c>
      <c r="H56" s="128">
        <f t="shared" si="1"/>
        <v>-693</v>
      </c>
      <c r="J56" s="21"/>
    </row>
    <row r="57" spans="2:10" x14ac:dyDescent="0.35">
      <c r="B57" s="130">
        <v>28</v>
      </c>
      <c r="C57">
        <v>10532</v>
      </c>
      <c r="D57">
        <v>18919</v>
      </c>
      <c r="E57">
        <v>385</v>
      </c>
      <c r="F57">
        <v>666</v>
      </c>
      <c r="G57" s="129">
        <f t="shared" si="0"/>
        <v>-18919</v>
      </c>
      <c r="H57" s="128">
        <f t="shared" si="1"/>
        <v>-666</v>
      </c>
      <c r="J57" s="21"/>
    </row>
    <row r="58" spans="2:10" x14ac:dyDescent="0.35">
      <c r="B58" s="130">
        <v>29</v>
      </c>
      <c r="C58">
        <v>10971</v>
      </c>
      <c r="D58">
        <v>19004</v>
      </c>
      <c r="E58">
        <v>384</v>
      </c>
      <c r="F58">
        <v>667</v>
      </c>
      <c r="G58" s="129">
        <f t="shared" si="0"/>
        <v>-19004</v>
      </c>
      <c r="H58" s="128">
        <f t="shared" si="1"/>
        <v>-667</v>
      </c>
      <c r="J58" s="21"/>
    </row>
    <row r="59" spans="2:10" x14ac:dyDescent="0.35">
      <c r="B59" s="130">
        <v>30</v>
      </c>
      <c r="C59">
        <v>11722</v>
      </c>
      <c r="D59">
        <v>20077</v>
      </c>
      <c r="E59">
        <v>477</v>
      </c>
      <c r="F59">
        <v>736</v>
      </c>
      <c r="G59" s="129">
        <f t="shared" si="0"/>
        <v>-20077</v>
      </c>
      <c r="H59" s="128">
        <f t="shared" si="1"/>
        <v>-736</v>
      </c>
      <c r="J59" s="21"/>
    </row>
    <row r="60" spans="2:10" x14ac:dyDescent="0.35">
      <c r="B60" s="130">
        <v>31</v>
      </c>
      <c r="C60">
        <v>11956</v>
      </c>
      <c r="D60">
        <v>20363</v>
      </c>
      <c r="E60">
        <v>486</v>
      </c>
      <c r="F60">
        <v>771</v>
      </c>
      <c r="G60" s="129">
        <f t="shared" si="0"/>
        <v>-20363</v>
      </c>
      <c r="H60" s="128">
        <f t="shared" si="1"/>
        <v>-771</v>
      </c>
      <c r="J60" s="21"/>
    </row>
    <row r="61" spans="2:10" x14ac:dyDescent="0.35">
      <c r="B61" s="130">
        <v>32</v>
      </c>
      <c r="C61">
        <v>12404</v>
      </c>
      <c r="D61">
        <v>20833</v>
      </c>
      <c r="E61">
        <v>517</v>
      </c>
      <c r="F61">
        <v>901</v>
      </c>
      <c r="G61" s="129">
        <f t="shared" ref="G61:G92" si="2">-D61</f>
        <v>-20833</v>
      </c>
      <c r="H61" s="128">
        <f t="shared" ref="H61:H92" si="3">-F61</f>
        <v>-901</v>
      </c>
      <c r="J61" s="21"/>
    </row>
    <row r="62" spans="2:10" x14ac:dyDescent="0.35">
      <c r="B62" s="130">
        <v>33</v>
      </c>
      <c r="C62">
        <v>12804</v>
      </c>
      <c r="D62">
        <v>21138</v>
      </c>
      <c r="E62">
        <v>590</v>
      </c>
      <c r="F62">
        <v>865</v>
      </c>
      <c r="G62" s="129">
        <f t="shared" si="2"/>
        <v>-21138</v>
      </c>
      <c r="H62" s="128">
        <f t="shared" si="3"/>
        <v>-865</v>
      </c>
      <c r="J62" s="21"/>
    </row>
    <row r="63" spans="2:10" x14ac:dyDescent="0.35">
      <c r="B63" s="130">
        <v>34</v>
      </c>
      <c r="C63">
        <v>12940</v>
      </c>
      <c r="D63">
        <v>21560</v>
      </c>
      <c r="E63">
        <v>613</v>
      </c>
      <c r="F63">
        <v>932</v>
      </c>
      <c r="G63" s="129">
        <f t="shared" si="2"/>
        <v>-21560</v>
      </c>
      <c r="H63" s="128">
        <f t="shared" si="3"/>
        <v>-932</v>
      </c>
      <c r="J63" s="21"/>
    </row>
    <row r="64" spans="2:10" x14ac:dyDescent="0.35">
      <c r="B64" s="130">
        <v>35</v>
      </c>
      <c r="C64">
        <v>13116</v>
      </c>
      <c r="D64">
        <v>21634</v>
      </c>
      <c r="E64">
        <v>702</v>
      </c>
      <c r="F64">
        <v>963</v>
      </c>
      <c r="G64" s="129">
        <f t="shared" si="2"/>
        <v>-21634</v>
      </c>
      <c r="H64" s="128">
        <f t="shared" si="3"/>
        <v>-963</v>
      </c>
      <c r="J64" s="21"/>
    </row>
    <row r="65" spans="2:10" x14ac:dyDescent="0.35">
      <c r="B65" s="130">
        <v>36</v>
      </c>
      <c r="C65">
        <v>13255</v>
      </c>
      <c r="D65">
        <v>21525</v>
      </c>
      <c r="E65">
        <v>725</v>
      </c>
      <c r="F65">
        <v>1046</v>
      </c>
      <c r="G65" s="129">
        <f t="shared" si="2"/>
        <v>-21525</v>
      </c>
      <c r="H65" s="128">
        <f t="shared" si="3"/>
        <v>-1046</v>
      </c>
      <c r="J65" s="21"/>
    </row>
    <row r="66" spans="2:10" x14ac:dyDescent="0.35">
      <c r="B66" s="130">
        <v>37</v>
      </c>
      <c r="C66">
        <v>12974</v>
      </c>
      <c r="D66">
        <v>21269</v>
      </c>
      <c r="E66">
        <v>782</v>
      </c>
      <c r="F66">
        <v>1036</v>
      </c>
      <c r="G66" s="129">
        <f t="shared" si="2"/>
        <v>-21269</v>
      </c>
      <c r="H66" s="128">
        <f t="shared" si="3"/>
        <v>-1036</v>
      </c>
      <c r="J66" s="21"/>
    </row>
    <row r="67" spans="2:10" x14ac:dyDescent="0.35">
      <c r="B67" s="130">
        <v>38</v>
      </c>
      <c r="C67">
        <v>13283</v>
      </c>
      <c r="D67">
        <v>21343</v>
      </c>
      <c r="E67">
        <v>807</v>
      </c>
      <c r="F67">
        <v>1148</v>
      </c>
      <c r="G67" s="129">
        <f t="shared" si="2"/>
        <v>-21343</v>
      </c>
      <c r="H67" s="128">
        <f t="shared" si="3"/>
        <v>-1148</v>
      </c>
      <c r="J67" s="21"/>
    </row>
    <row r="68" spans="2:10" x14ac:dyDescent="0.35">
      <c r="B68" s="130">
        <v>39</v>
      </c>
      <c r="C68">
        <v>12738</v>
      </c>
      <c r="D68">
        <v>20861</v>
      </c>
      <c r="E68">
        <v>849</v>
      </c>
      <c r="F68">
        <v>1190</v>
      </c>
      <c r="G68" s="129">
        <f t="shared" si="2"/>
        <v>-20861</v>
      </c>
      <c r="H68" s="128">
        <f t="shared" si="3"/>
        <v>-1190</v>
      </c>
      <c r="J68" s="21"/>
    </row>
    <row r="69" spans="2:10" x14ac:dyDescent="0.35">
      <c r="B69" s="130">
        <v>40</v>
      </c>
      <c r="C69">
        <v>13587</v>
      </c>
      <c r="D69">
        <v>21861</v>
      </c>
      <c r="E69">
        <v>893</v>
      </c>
      <c r="F69">
        <v>1299</v>
      </c>
      <c r="G69" s="129">
        <f t="shared" si="2"/>
        <v>-21861</v>
      </c>
      <c r="H69" s="128">
        <f t="shared" si="3"/>
        <v>-1299</v>
      </c>
      <c r="J69" s="21"/>
    </row>
    <row r="70" spans="2:10" x14ac:dyDescent="0.35">
      <c r="B70" s="130">
        <v>41</v>
      </c>
      <c r="C70">
        <v>13809</v>
      </c>
      <c r="D70">
        <v>21915</v>
      </c>
      <c r="E70">
        <v>976</v>
      </c>
      <c r="F70">
        <v>1357</v>
      </c>
      <c r="G70" s="129">
        <f t="shared" si="2"/>
        <v>-21915</v>
      </c>
      <c r="H70" s="128">
        <f t="shared" si="3"/>
        <v>-1357</v>
      </c>
      <c r="J70" s="21"/>
    </row>
    <row r="71" spans="2:10" x14ac:dyDescent="0.35">
      <c r="B71" s="130">
        <v>42</v>
      </c>
      <c r="C71">
        <v>14186</v>
      </c>
      <c r="D71">
        <v>21792</v>
      </c>
      <c r="E71">
        <v>1129</v>
      </c>
      <c r="F71">
        <v>1415</v>
      </c>
      <c r="G71" s="129">
        <f t="shared" si="2"/>
        <v>-21792</v>
      </c>
      <c r="H71" s="128">
        <f t="shared" si="3"/>
        <v>-1415</v>
      </c>
      <c r="J71" s="21"/>
    </row>
    <row r="72" spans="2:10" x14ac:dyDescent="0.35">
      <c r="B72" s="130">
        <v>43</v>
      </c>
      <c r="C72">
        <v>12919</v>
      </c>
      <c r="D72">
        <v>20669</v>
      </c>
      <c r="E72">
        <v>1093</v>
      </c>
      <c r="F72">
        <v>1477</v>
      </c>
      <c r="G72" s="129">
        <f t="shared" si="2"/>
        <v>-20669</v>
      </c>
      <c r="H72" s="128">
        <f t="shared" si="3"/>
        <v>-1477</v>
      </c>
      <c r="J72" s="21"/>
    </row>
    <row r="73" spans="2:10" x14ac:dyDescent="0.35">
      <c r="B73" s="130">
        <v>44</v>
      </c>
      <c r="C73">
        <v>12797</v>
      </c>
      <c r="D73">
        <v>19888</v>
      </c>
      <c r="E73">
        <v>1170</v>
      </c>
      <c r="F73">
        <v>1432</v>
      </c>
      <c r="G73" s="129">
        <f t="shared" si="2"/>
        <v>-19888</v>
      </c>
      <c r="H73" s="128">
        <f>-F73</f>
        <v>-1432</v>
      </c>
      <c r="J73" s="21"/>
    </row>
    <row r="74" spans="2:10" x14ac:dyDescent="0.35">
      <c r="B74" s="130">
        <v>45</v>
      </c>
      <c r="C74">
        <v>12681</v>
      </c>
      <c r="D74">
        <v>19998</v>
      </c>
      <c r="E74">
        <v>1149</v>
      </c>
      <c r="F74">
        <v>1521</v>
      </c>
      <c r="G74" s="129">
        <f t="shared" si="2"/>
        <v>-19998</v>
      </c>
      <c r="H74" s="128">
        <f t="shared" si="3"/>
        <v>-1521</v>
      </c>
      <c r="J74" s="21"/>
    </row>
    <row r="75" spans="2:10" x14ac:dyDescent="0.35">
      <c r="B75" s="130">
        <v>46</v>
      </c>
      <c r="C75">
        <v>12186</v>
      </c>
      <c r="D75">
        <v>19497</v>
      </c>
      <c r="E75">
        <v>1173</v>
      </c>
      <c r="F75">
        <v>1631</v>
      </c>
      <c r="G75" s="129">
        <f t="shared" si="2"/>
        <v>-19497</v>
      </c>
      <c r="H75" s="128">
        <f t="shared" si="3"/>
        <v>-1631</v>
      </c>
      <c r="J75" s="21"/>
    </row>
    <row r="76" spans="2:10" x14ac:dyDescent="0.35">
      <c r="B76" s="130">
        <v>47</v>
      </c>
      <c r="C76">
        <v>12815</v>
      </c>
      <c r="D76">
        <v>20099</v>
      </c>
      <c r="E76">
        <v>1336</v>
      </c>
      <c r="F76">
        <v>1785</v>
      </c>
      <c r="G76" s="129">
        <f t="shared" si="2"/>
        <v>-20099</v>
      </c>
      <c r="H76" s="128">
        <f t="shared" si="3"/>
        <v>-1785</v>
      </c>
      <c r="J76" s="21"/>
    </row>
    <row r="77" spans="2:10" x14ac:dyDescent="0.35">
      <c r="B77" s="130">
        <v>48</v>
      </c>
      <c r="C77">
        <v>13461</v>
      </c>
      <c r="D77">
        <v>21579</v>
      </c>
      <c r="E77">
        <v>1505</v>
      </c>
      <c r="F77">
        <v>2154</v>
      </c>
      <c r="G77" s="129">
        <f t="shared" si="2"/>
        <v>-21579</v>
      </c>
      <c r="H77" s="128">
        <f t="shared" si="3"/>
        <v>-2154</v>
      </c>
      <c r="J77" s="21"/>
    </row>
    <row r="78" spans="2:10" x14ac:dyDescent="0.35">
      <c r="B78" s="130">
        <v>49</v>
      </c>
      <c r="C78">
        <v>14313</v>
      </c>
      <c r="D78">
        <v>23056</v>
      </c>
      <c r="E78">
        <v>1681</v>
      </c>
      <c r="F78">
        <v>2408</v>
      </c>
      <c r="G78" s="129">
        <f t="shared" si="2"/>
        <v>-23056</v>
      </c>
      <c r="H78" s="128">
        <f t="shared" si="3"/>
        <v>-2408</v>
      </c>
      <c r="J78" s="21"/>
    </row>
    <row r="79" spans="2:10" x14ac:dyDescent="0.35">
      <c r="B79" s="130">
        <v>50</v>
      </c>
      <c r="C79">
        <v>14364</v>
      </c>
      <c r="D79">
        <v>23638</v>
      </c>
      <c r="E79">
        <v>1824</v>
      </c>
      <c r="F79">
        <v>2680</v>
      </c>
      <c r="G79" s="129">
        <f t="shared" si="2"/>
        <v>-23638</v>
      </c>
      <c r="H79" s="128">
        <f t="shared" si="3"/>
        <v>-2680</v>
      </c>
      <c r="J79" s="21"/>
    </row>
    <row r="80" spans="2:10" x14ac:dyDescent="0.35">
      <c r="B80" s="130">
        <v>51</v>
      </c>
      <c r="C80">
        <v>14552</v>
      </c>
      <c r="D80">
        <v>23829</v>
      </c>
      <c r="E80">
        <v>1895</v>
      </c>
      <c r="F80">
        <v>2941</v>
      </c>
      <c r="G80" s="129">
        <f t="shared" si="2"/>
        <v>-23829</v>
      </c>
      <c r="H80" s="128">
        <f t="shared" si="3"/>
        <v>-2941</v>
      </c>
      <c r="J80" s="21"/>
    </row>
    <row r="81" spans="2:10" x14ac:dyDescent="0.35">
      <c r="B81" s="130">
        <v>52</v>
      </c>
      <c r="C81">
        <v>14429</v>
      </c>
      <c r="D81">
        <v>23829</v>
      </c>
      <c r="E81">
        <v>2100</v>
      </c>
      <c r="F81">
        <v>3144</v>
      </c>
      <c r="G81" s="129">
        <f t="shared" si="2"/>
        <v>-23829</v>
      </c>
      <c r="H81" s="128">
        <f t="shared" si="3"/>
        <v>-3144</v>
      </c>
      <c r="J81" s="21"/>
    </row>
    <row r="82" spans="2:10" x14ac:dyDescent="0.35">
      <c r="B82" s="130">
        <v>53</v>
      </c>
      <c r="C82">
        <v>14478</v>
      </c>
      <c r="D82">
        <v>24008</v>
      </c>
      <c r="E82">
        <v>2197</v>
      </c>
      <c r="F82">
        <v>3378</v>
      </c>
      <c r="G82" s="129">
        <f t="shared" si="2"/>
        <v>-24008</v>
      </c>
      <c r="H82" s="128">
        <f t="shared" si="3"/>
        <v>-3378</v>
      </c>
      <c r="J82" s="21"/>
    </row>
    <row r="83" spans="2:10" x14ac:dyDescent="0.35">
      <c r="B83" s="130">
        <v>54</v>
      </c>
      <c r="C83">
        <v>14592</v>
      </c>
      <c r="D83">
        <v>24104</v>
      </c>
      <c r="E83">
        <v>2286</v>
      </c>
      <c r="F83">
        <v>3704</v>
      </c>
      <c r="G83" s="129">
        <f t="shared" si="2"/>
        <v>-24104</v>
      </c>
      <c r="H83" s="128">
        <f t="shared" si="3"/>
        <v>-3704</v>
      </c>
      <c r="J83" s="21"/>
    </row>
    <row r="84" spans="2:10" x14ac:dyDescent="0.35">
      <c r="B84" s="130">
        <v>55</v>
      </c>
      <c r="C84">
        <v>15104</v>
      </c>
      <c r="D84">
        <v>24637</v>
      </c>
      <c r="E84">
        <v>2430</v>
      </c>
      <c r="F84">
        <v>4158</v>
      </c>
      <c r="G84" s="129">
        <f t="shared" si="2"/>
        <v>-24637</v>
      </c>
      <c r="H84" s="128">
        <f t="shared" si="3"/>
        <v>-4158</v>
      </c>
      <c r="J84" s="21"/>
    </row>
    <row r="85" spans="2:10" x14ac:dyDescent="0.35">
      <c r="B85" s="130">
        <v>56</v>
      </c>
      <c r="C85">
        <v>15589</v>
      </c>
      <c r="D85">
        <v>25621</v>
      </c>
      <c r="E85">
        <v>2751</v>
      </c>
      <c r="F85">
        <v>4631</v>
      </c>
      <c r="G85" s="129">
        <f t="shared" si="2"/>
        <v>-25621</v>
      </c>
      <c r="H85" s="128">
        <f t="shared" si="3"/>
        <v>-4631</v>
      </c>
      <c r="J85" s="21"/>
    </row>
    <row r="86" spans="2:10" x14ac:dyDescent="0.35">
      <c r="B86" s="130">
        <v>57</v>
      </c>
      <c r="C86">
        <v>15921</v>
      </c>
      <c r="D86">
        <v>25617</v>
      </c>
      <c r="E86">
        <v>2828</v>
      </c>
      <c r="F86">
        <v>4729</v>
      </c>
      <c r="G86" s="129">
        <f t="shared" si="2"/>
        <v>-25617</v>
      </c>
      <c r="H86" s="128">
        <f t="shared" si="3"/>
        <v>-4729</v>
      </c>
      <c r="J86" s="21"/>
    </row>
    <row r="87" spans="2:10" x14ac:dyDescent="0.35">
      <c r="B87" s="130">
        <v>58</v>
      </c>
      <c r="C87">
        <v>16355</v>
      </c>
      <c r="D87">
        <v>26604</v>
      </c>
      <c r="E87">
        <v>3107</v>
      </c>
      <c r="F87">
        <v>5585</v>
      </c>
      <c r="G87" s="129">
        <f t="shared" si="2"/>
        <v>-26604</v>
      </c>
      <c r="H87" s="128">
        <f t="shared" si="3"/>
        <v>-5585</v>
      </c>
      <c r="J87" s="21"/>
    </row>
    <row r="88" spans="2:10" x14ac:dyDescent="0.35">
      <c r="B88" s="130">
        <v>59</v>
      </c>
      <c r="C88">
        <v>16103</v>
      </c>
      <c r="D88">
        <v>26075</v>
      </c>
      <c r="E88">
        <v>3219</v>
      </c>
      <c r="F88">
        <v>5637</v>
      </c>
      <c r="G88" s="129">
        <f t="shared" si="2"/>
        <v>-26075</v>
      </c>
      <c r="H88" s="128">
        <f t="shared" si="3"/>
        <v>-5637</v>
      </c>
      <c r="J88" s="21"/>
    </row>
    <row r="89" spans="2:10" x14ac:dyDescent="0.35">
      <c r="B89" s="130">
        <v>60</v>
      </c>
      <c r="C89">
        <v>15968</v>
      </c>
      <c r="D89">
        <v>25939</v>
      </c>
      <c r="E89">
        <v>3190</v>
      </c>
      <c r="F89">
        <v>6148</v>
      </c>
      <c r="G89" s="129">
        <f t="shared" si="2"/>
        <v>-25939</v>
      </c>
      <c r="H89" s="128">
        <f t="shared" si="3"/>
        <v>-6148</v>
      </c>
      <c r="J89" s="21"/>
    </row>
    <row r="90" spans="2:10" x14ac:dyDescent="0.35">
      <c r="B90" s="130">
        <v>61</v>
      </c>
      <c r="C90">
        <v>16562</v>
      </c>
      <c r="D90">
        <v>26352</v>
      </c>
      <c r="E90">
        <v>3434</v>
      </c>
      <c r="F90">
        <v>6693</v>
      </c>
      <c r="G90" s="129">
        <f t="shared" si="2"/>
        <v>-26352</v>
      </c>
      <c r="H90" s="128">
        <f t="shared" si="3"/>
        <v>-6693</v>
      </c>
      <c r="J90" s="21"/>
    </row>
    <row r="91" spans="2:10" x14ac:dyDescent="0.35">
      <c r="B91" s="130">
        <v>62</v>
      </c>
      <c r="C91">
        <v>17650</v>
      </c>
      <c r="D91">
        <v>27029</v>
      </c>
      <c r="E91">
        <v>3974</v>
      </c>
      <c r="F91">
        <v>7404</v>
      </c>
      <c r="G91" s="129">
        <f t="shared" si="2"/>
        <v>-27029</v>
      </c>
      <c r="H91" s="128">
        <f t="shared" si="3"/>
        <v>-7404</v>
      </c>
      <c r="J91" s="21"/>
    </row>
    <row r="92" spans="2:10" x14ac:dyDescent="0.35">
      <c r="B92" s="130">
        <v>63</v>
      </c>
      <c r="C92">
        <v>17955</v>
      </c>
      <c r="D92">
        <v>26842</v>
      </c>
      <c r="E92">
        <v>4287</v>
      </c>
      <c r="F92">
        <v>8005</v>
      </c>
      <c r="G92" s="129">
        <f t="shared" si="2"/>
        <v>-26842</v>
      </c>
      <c r="H92" s="128">
        <f t="shared" si="3"/>
        <v>-8005</v>
      </c>
      <c r="J92" s="21"/>
    </row>
    <row r="93" spans="2:10" x14ac:dyDescent="0.35">
      <c r="B93" s="130">
        <v>64</v>
      </c>
      <c r="C93">
        <v>17940</v>
      </c>
      <c r="D93">
        <v>26268</v>
      </c>
      <c r="E93">
        <v>4453</v>
      </c>
      <c r="F93">
        <v>8300</v>
      </c>
      <c r="G93" s="129">
        <f t="shared" ref="G93:G128" si="4">-D93</f>
        <v>-26268</v>
      </c>
      <c r="H93" s="128">
        <f t="shared" ref="H93:H128" si="5">-F93</f>
        <v>-8300</v>
      </c>
      <c r="J93" s="21"/>
    </row>
    <row r="94" spans="2:10" x14ac:dyDescent="0.35">
      <c r="B94" s="130">
        <v>65</v>
      </c>
      <c r="C94">
        <v>17984</v>
      </c>
      <c r="D94">
        <v>26214</v>
      </c>
      <c r="E94">
        <v>4629</v>
      </c>
      <c r="F94">
        <v>8966</v>
      </c>
      <c r="G94" s="129">
        <f t="shared" si="4"/>
        <v>-26214</v>
      </c>
      <c r="H94" s="128">
        <f t="shared" si="5"/>
        <v>-8966</v>
      </c>
      <c r="J94" s="21"/>
    </row>
    <row r="95" spans="2:10" x14ac:dyDescent="0.35">
      <c r="B95" s="130">
        <v>66</v>
      </c>
      <c r="C95">
        <v>17614</v>
      </c>
      <c r="D95">
        <v>24642</v>
      </c>
      <c r="E95">
        <v>4852</v>
      </c>
      <c r="F95">
        <v>8704</v>
      </c>
      <c r="G95" s="129">
        <f t="shared" si="4"/>
        <v>-24642</v>
      </c>
      <c r="H95" s="128">
        <f t="shared" si="5"/>
        <v>-8704</v>
      </c>
      <c r="J95" s="21"/>
    </row>
    <row r="96" spans="2:10" x14ac:dyDescent="0.35">
      <c r="B96" s="130">
        <v>67</v>
      </c>
      <c r="C96">
        <v>17267</v>
      </c>
      <c r="D96">
        <v>23486</v>
      </c>
      <c r="E96">
        <v>4812</v>
      </c>
      <c r="F96">
        <v>8692</v>
      </c>
      <c r="G96" s="129">
        <f t="shared" si="4"/>
        <v>-23486</v>
      </c>
      <c r="H96" s="128">
        <f t="shared" si="5"/>
        <v>-8692</v>
      </c>
      <c r="J96" s="21"/>
    </row>
    <row r="97" spans="2:10" x14ac:dyDescent="0.35">
      <c r="B97" s="130">
        <v>68</v>
      </c>
      <c r="C97">
        <v>16891</v>
      </c>
      <c r="D97">
        <v>23037</v>
      </c>
      <c r="E97">
        <v>4770</v>
      </c>
      <c r="F97">
        <v>9111</v>
      </c>
      <c r="G97" s="129">
        <f t="shared" si="4"/>
        <v>-23037</v>
      </c>
      <c r="H97" s="128">
        <f t="shared" si="5"/>
        <v>-9111</v>
      </c>
      <c r="J97" s="21"/>
    </row>
    <row r="98" spans="2:10" x14ac:dyDescent="0.35">
      <c r="B98" s="130">
        <v>69</v>
      </c>
      <c r="C98">
        <v>16856</v>
      </c>
      <c r="D98">
        <v>22642</v>
      </c>
      <c r="E98">
        <v>4998</v>
      </c>
      <c r="F98">
        <v>9362</v>
      </c>
      <c r="G98" s="129">
        <f t="shared" si="4"/>
        <v>-22642</v>
      </c>
      <c r="H98" s="128">
        <f t="shared" si="5"/>
        <v>-9362</v>
      </c>
      <c r="J98" s="21"/>
    </row>
    <row r="99" spans="2:10" x14ac:dyDescent="0.35">
      <c r="B99" s="130">
        <v>70</v>
      </c>
      <c r="C99">
        <v>16741</v>
      </c>
      <c r="D99">
        <v>22704</v>
      </c>
      <c r="E99">
        <v>5174</v>
      </c>
      <c r="F99">
        <v>9975</v>
      </c>
      <c r="G99" s="129">
        <f t="shared" si="4"/>
        <v>-22704</v>
      </c>
      <c r="H99" s="128">
        <f t="shared" si="5"/>
        <v>-9975</v>
      </c>
      <c r="J99" s="21"/>
    </row>
    <row r="100" spans="2:10" x14ac:dyDescent="0.35">
      <c r="B100" s="130">
        <v>71</v>
      </c>
      <c r="C100">
        <v>16540</v>
      </c>
      <c r="D100">
        <v>22478</v>
      </c>
      <c r="E100">
        <v>5220</v>
      </c>
      <c r="F100">
        <v>10022</v>
      </c>
      <c r="G100" s="129">
        <f t="shared" si="4"/>
        <v>-22478</v>
      </c>
      <c r="H100" s="128">
        <f t="shared" si="5"/>
        <v>-10022</v>
      </c>
      <c r="J100" s="21"/>
    </row>
    <row r="101" spans="2:10" x14ac:dyDescent="0.35">
      <c r="B101" s="130">
        <v>72</v>
      </c>
      <c r="C101">
        <v>17823</v>
      </c>
      <c r="D101">
        <v>23558</v>
      </c>
      <c r="E101">
        <v>6006</v>
      </c>
      <c r="F101">
        <v>11172</v>
      </c>
      <c r="G101" s="129">
        <f t="shared" si="4"/>
        <v>-23558</v>
      </c>
      <c r="H101" s="128">
        <f t="shared" si="5"/>
        <v>-11172</v>
      </c>
      <c r="J101" s="21"/>
    </row>
    <row r="102" spans="2:10" x14ac:dyDescent="0.35">
      <c r="B102" s="130">
        <v>73</v>
      </c>
      <c r="C102">
        <v>17832</v>
      </c>
      <c r="D102">
        <v>22414</v>
      </c>
      <c r="E102">
        <v>6301</v>
      </c>
      <c r="F102">
        <v>11091</v>
      </c>
      <c r="G102" s="129">
        <f t="shared" si="4"/>
        <v>-22414</v>
      </c>
      <c r="H102" s="128">
        <f t="shared" si="5"/>
        <v>-11091</v>
      </c>
      <c r="J102" s="21"/>
    </row>
    <row r="103" spans="2:10" x14ac:dyDescent="0.35">
      <c r="B103" s="130">
        <v>74</v>
      </c>
      <c r="C103">
        <v>18410</v>
      </c>
      <c r="D103">
        <v>22954</v>
      </c>
      <c r="E103">
        <v>6786</v>
      </c>
      <c r="F103">
        <v>11667</v>
      </c>
      <c r="G103" s="129">
        <f t="shared" si="4"/>
        <v>-22954</v>
      </c>
      <c r="H103" s="128">
        <f t="shared" si="5"/>
        <v>-11667</v>
      </c>
      <c r="J103" s="21"/>
    </row>
    <row r="104" spans="2:10" x14ac:dyDescent="0.35">
      <c r="B104" s="130">
        <v>75</v>
      </c>
      <c r="C104">
        <v>18815</v>
      </c>
      <c r="D104">
        <v>21884</v>
      </c>
      <c r="E104">
        <v>7197</v>
      </c>
      <c r="F104">
        <v>11464</v>
      </c>
      <c r="G104" s="129">
        <f t="shared" si="4"/>
        <v>-21884</v>
      </c>
      <c r="H104" s="128">
        <f t="shared" si="5"/>
        <v>-11464</v>
      </c>
      <c r="J104" s="21"/>
    </row>
    <row r="105" spans="2:10" x14ac:dyDescent="0.35">
      <c r="B105" s="130">
        <v>76</v>
      </c>
      <c r="C105">
        <v>18206</v>
      </c>
      <c r="D105">
        <v>20011</v>
      </c>
      <c r="E105">
        <v>7473</v>
      </c>
      <c r="F105">
        <v>11006</v>
      </c>
      <c r="G105" s="129">
        <f t="shared" si="4"/>
        <v>-20011</v>
      </c>
      <c r="H105" s="128">
        <f t="shared" si="5"/>
        <v>-11006</v>
      </c>
      <c r="J105" s="21"/>
    </row>
    <row r="106" spans="2:10" x14ac:dyDescent="0.35">
      <c r="B106" s="130">
        <v>77</v>
      </c>
      <c r="C106">
        <v>13578</v>
      </c>
      <c r="D106">
        <v>14078</v>
      </c>
      <c r="E106">
        <v>5853</v>
      </c>
      <c r="F106">
        <v>7949</v>
      </c>
      <c r="G106" s="129">
        <f t="shared" si="4"/>
        <v>-14078</v>
      </c>
      <c r="H106" s="128">
        <f t="shared" si="5"/>
        <v>-7949</v>
      </c>
      <c r="J106" s="21"/>
    </row>
    <row r="107" spans="2:10" x14ac:dyDescent="0.35">
      <c r="B107" s="130">
        <v>78</v>
      </c>
      <c r="C107">
        <v>13543</v>
      </c>
      <c r="D107">
        <v>13386</v>
      </c>
      <c r="E107">
        <v>6087</v>
      </c>
      <c r="F107">
        <v>7685</v>
      </c>
      <c r="G107" s="129">
        <f t="shared" si="4"/>
        <v>-13386</v>
      </c>
      <c r="H107" s="128">
        <f t="shared" si="5"/>
        <v>-7685</v>
      </c>
      <c r="J107" s="21"/>
    </row>
    <row r="108" spans="2:10" x14ac:dyDescent="0.35">
      <c r="B108" s="130">
        <v>79</v>
      </c>
      <c r="C108">
        <v>14035</v>
      </c>
      <c r="D108">
        <v>13094</v>
      </c>
      <c r="E108">
        <v>6548</v>
      </c>
      <c r="F108">
        <v>7838</v>
      </c>
      <c r="G108" s="129">
        <f t="shared" si="4"/>
        <v>-13094</v>
      </c>
      <c r="H108" s="128">
        <f t="shared" si="5"/>
        <v>-7838</v>
      </c>
      <c r="J108" s="21"/>
    </row>
    <row r="109" spans="2:10" x14ac:dyDescent="0.35">
      <c r="B109" s="130">
        <v>80</v>
      </c>
      <c r="C109">
        <v>13500</v>
      </c>
      <c r="D109">
        <v>12098</v>
      </c>
      <c r="E109">
        <v>6666</v>
      </c>
      <c r="F109">
        <v>7456</v>
      </c>
      <c r="G109" s="129">
        <f t="shared" si="4"/>
        <v>-12098</v>
      </c>
      <c r="H109" s="128">
        <f t="shared" si="5"/>
        <v>-7456</v>
      </c>
      <c r="J109" s="21"/>
    </row>
    <row r="110" spans="2:10" x14ac:dyDescent="0.35">
      <c r="B110" s="130">
        <v>81</v>
      </c>
      <c r="C110">
        <v>12895</v>
      </c>
      <c r="D110">
        <v>10620</v>
      </c>
      <c r="E110">
        <v>6651</v>
      </c>
      <c r="F110">
        <v>6764</v>
      </c>
      <c r="G110" s="129">
        <f t="shared" si="4"/>
        <v>-10620</v>
      </c>
      <c r="H110" s="128">
        <f t="shared" si="5"/>
        <v>-6764</v>
      </c>
      <c r="J110" s="21"/>
    </row>
    <row r="111" spans="2:10" x14ac:dyDescent="0.35">
      <c r="B111" s="130">
        <v>82</v>
      </c>
      <c r="C111">
        <v>14436</v>
      </c>
      <c r="D111">
        <v>11713</v>
      </c>
      <c r="E111">
        <v>7829</v>
      </c>
      <c r="F111">
        <v>7572</v>
      </c>
      <c r="G111" s="129">
        <f t="shared" si="4"/>
        <v>-11713</v>
      </c>
      <c r="H111" s="128">
        <f t="shared" si="5"/>
        <v>-7572</v>
      </c>
      <c r="J111" s="21"/>
    </row>
    <row r="112" spans="2:10" x14ac:dyDescent="0.35">
      <c r="B112" s="130">
        <v>83</v>
      </c>
      <c r="C112">
        <v>17286</v>
      </c>
      <c r="D112">
        <v>12768</v>
      </c>
      <c r="E112">
        <v>9777</v>
      </c>
      <c r="F112">
        <v>8673</v>
      </c>
      <c r="G112" s="129">
        <f t="shared" si="4"/>
        <v>-12768</v>
      </c>
      <c r="H112" s="128">
        <f t="shared" si="5"/>
        <v>-8673</v>
      </c>
      <c r="J112" s="21"/>
    </row>
    <row r="113" spans="2:10" x14ac:dyDescent="0.35">
      <c r="B113" s="130">
        <v>84</v>
      </c>
      <c r="C113">
        <v>17535</v>
      </c>
      <c r="D113">
        <v>12660</v>
      </c>
      <c r="E113">
        <v>10257</v>
      </c>
      <c r="F113">
        <v>8730</v>
      </c>
      <c r="G113" s="129">
        <f t="shared" si="4"/>
        <v>-12660</v>
      </c>
      <c r="H113" s="128">
        <f t="shared" si="5"/>
        <v>-8730</v>
      </c>
      <c r="J113" s="21"/>
    </row>
    <row r="114" spans="2:10" x14ac:dyDescent="0.35">
      <c r="B114" s="130">
        <v>85</v>
      </c>
      <c r="C114">
        <v>17980</v>
      </c>
      <c r="D114">
        <v>12395</v>
      </c>
      <c r="E114">
        <v>10840</v>
      </c>
      <c r="F114">
        <v>8737</v>
      </c>
      <c r="G114" s="129">
        <f t="shared" si="4"/>
        <v>-12395</v>
      </c>
      <c r="H114" s="128">
        <f t="shared" si="5"/>
        <v>-8737</v>
      </c>
      <c r="J114" s="21"/>
    </row>
    <row r="115" spans="2:10" x14ac:dyDescent="0.35">
      <c r="B115" s="130">
        <v>86</v>
      </c>
      <c r="C115">
        <v>17897</v>
      </c>
      <c r="D115">
        <v>12169</v>
      </c>
      <c r="E115">
        <v>11265</v>
      </c>
      <c r="F115">
        <v>8751</v>
      </c>
      <c r="G115" s="129">
        <f t="shared" si="4"/>
        <v>-12169</v>
      </c>
      <c r="H115" s="128">
        <f t="shared" si="5"/>
        <v>-8751</v>
      </c>
      <c r="J115" s="21"/>
    </row>
    <row r="116" spans="2:10" x14ac:dyDescent="0.35">
      <c r="B116" s="130">
        <v>87</v>
      </c>
      <c r="C116">
        <v>17866</v>
      </c>
      <c r="D116">
        <v>11144</v>
      </c>
      <c r="E116">
        <v>11443</v>
      </c>
      <c r="F116">
        <v>8143</v>
      </c>
      <c r="G116" s="129">
        <f t="shared" si="4"/>
        <v>-11144</v>
      </c>
      <c r="H116" s="128">
        <f t="shared" si="5"/>
        <v>-8143</v>
      </c>
      <c r="J116" s="21"/>
    </row>
    <row r="117" spans="2:10" x14ac:dyDescent="0.35">
      <c r="B117" s="130">
        <v>88</v>
      </c>
      <c r="C117">
        <v>17506</v>
      </c>
      <c r="D117">
        <v>10626</v>
      </c>
      <c r="E117">
        <v>11578</v>
      </c>
      <c r="F117">
        <v>7890</v>
      </c>
      <c r="G117" s="129">
        <f t="shared" si="4"/>
        <v>-10626</v>
      </c>
      <c r="H117" s="128">
        <f t="shared" si="5"/>
        <v>-7890</v>
      </c>
      <c r="J117" s="21"/>
    </row>
    <row r="118" spans="2:10" x14ac:dyDescent="0.35">
      <c r="B118" s="130">
        <v>89</v>
      </c>
      <c r="C118">
        <v>15886</v>
      </c>
      <c r="D118">
        <v>9013</v>
      </c>
      <c r="E118">
        <v>10763</v>
      </c>
      <c r="F118">
        <v>6881</v>
      </c>
      <c r="G118" s="129">
        <f t="shared" si="4"/>
        <v>-9013</v>
      </c>
      <c r="H118" s="128">
        <f t="shared" si="5"/>
        <v>-6881</v>
      </c>
      <c r="J118" s="21"/>
    </row>
    <row r="119" spans="2:10" x14ac:dyDescent="0.35">
      <c r="B119" s="130">
        <v>90</v>
      </c>
      <c r="C119">
        <v>15230</v>
      </c>
      <c r="D119">
        <v>8284</v>
      </c>
      <c r="E119">
        <v>10229</v>
      </c>
      <c r="F119">
        <v>6251</v>
      </c>
      <c r="G119" s="129">
        <f t="shared" si="4"/>
        <v>-8284</v>
      </c>
      <c r="H119" s="128">
        <f t="shared" si="5"/>
        <v>-6251</v>
      </c>
      <c r="J119" s="21"/>
    </row>
    <row r="120" spans="2:10" x14ac:dyDescent="0.35">
      <c r="B120" s="130">
        <v>91</v>
      </c>
      <c r="C120">
        <v>13789</v>
      </c>
      <c r="D120">
        <v>6877</v>
      </c>
      <c r="E120">
        <v>9552</v>
      </c>
      <c r="F120">
        <v>5244</v>
      </c>
      <c r="G120" s="129">
        <f t="shared" si="4"/>
        <v>-6877</v>
      </c>
      <c r="H120" s="128">
        <f t="shared" si="5"/>
        <v>-5244</v>
      </c>
      <c r="J120" s="21"/>
    </row>
    <row r="121" spans="2:10" x14ac:dyDescent="0.35">
      <c r="B121" s="130">
        <v>92</v>
      </c>
      <c r="C121">
        <v>12451</v>
      </c>
      <c r="D121">
        <v>5792</v>
      </c>
      <c r="E121">
        <v>8692</v>
      </c>
      <c r="F121">
        <v>4410</v>
      </c>
      <c r="G121" s="129">
        <f t="shared" si="4"/>
        <v>-5792</v>
      </c>
      <c r="H121" s="128">
        <f t="shared" si="5"/>
        <v>-4410</v>
      </c>
      <c r="J121" s="21"/>
    </row>
    <row r="122" spans="2:10" x14ac:dyDescent="0.35">
      <c r="B122" s="130">
        <v>93</v>
      </c>
      <c r="C122">
        <v>10153</v>
      </c>
      <c r="D122">
        <v>4384</v>
      </c>
      <c r="E122">
        <v>7135</v>
      </c>
      <c r="F122">
        <v>3376</v>
      </c>
      <c r="G122" s="129">
        <f t="shared" si="4"/>
        <v>-4384</v>
      </c>
      <c r="H122" s="128">
        <f t="shared" si="5"/>
        <v>-3376</v>
      </c>
      <c r="J122" s="21"/>
    </row>
    <row r="123" spans="2:10" x14ac:dyDescent="0.35">
      <c r="B123" s="130">
        <v>94</v>
      </c>
      <c r="C123">
        <v>8856</v>
      </c>
      <c r="D123">
        <v>3512</v>
      </c>
      <c r="E123">
        <v>6262</v>
      </c>
      <c r="F123">
        <v>2667</v>
      </c>
      <c r="G123" s="129">
        <f t="shared" si="4"/>
        <v>-3512</v>
      </c>
      <c r="H123" s="128">
        <f t="shared" si="5"/>
        <v>-2667</v>
      </c>
      <c r="J123" s="21"/>
    </row>
    <row r="124" spans="2:10" x14ac:dyDescent="0.35">
      <c r="B124" s="130">
        <v>95</v>
      </c>
      <c r="C124">
        <v>6792</v>
      </c>
      <c r="D124">
        <v>2595</v>
      </c>
      <c r="E124">
        <v>4795</v>
      </c>
      <c r="F124">
        <v>1982</v>
      </c>
      <c r="G124" s="129">
        <f t="shared" si="4"/>
        <v>-2595</v>
      </c>
      <c r="H124" s="128">
        <f t="shared" si="5"/>
        <v>-1982</v>
      </c>
      <c r="J124" s="21"/>
    </row>
    <row r="125" spans="2:10" x14ac:dyDescent="0.35">
      <c r="B125" s="130">
        <v>96</v>
      </c>
      <c r="C125">
        <v>5342</v>
      </c>
      <c r="D125">
        <v>1793</v>
      </c>
      <c r="E125">
        <v>3798</v>
      </c>
      <c r="F125">
        <v>1338</v>
      </c>
      <c r="G125" s="129">
        <f t="shared" si="4"/>
        <v>-1793</v>
      </c>
      <c r="H125" s="128">
        <f t="shared" si="5"/>
        <v>-1338</v>
      </c>
      <c r="J125" s="21"/>
    </row>
    <row r="126" spans="2:10" x14ac:dyDescent="0.35">
      <c r="B126" s="130">
        <v>97</v>
      </c>
      <c r="C126">
        <v>4038</v>
      </c>
      <c r="D126">
        <v>1273</v>
      </c>
      <c r="E126">
        <v>2822</v>
      </c>
      <c r="F126">
        <v>924</v>
      </c>
      <c r="G126" s="129">
        <f t="shared" si="4"/>
        <v>-1273</v>
      </c>
      <c r="H126" s="128">
        <f t="shared" si="5"/>
        <v>-924</v>
      </c>
      <c r="J126" s="21"/>
    </row>
    <row r="127" spans="2:10" x14ac:dyDescent="0.35">
      <c r="B127" s="130">
        <v>98</v>
      </c>
      <c r="C127">
        <v>2902</v>
      </c>
      <c r="D127">
        <v>827</v>
      </c>
      <c r="E127">
        <v>2016</v>
      </c>
      <c r="F127">
        <v>590</v>
      </c>
      <c r="G127" s="129">
        <f t="shared" si="4"/>
        <v>-827</v>
      </c>
      <c r="H127" s="128">
        <f t="shared" si="5"/>
        <v>-590</v>
      </c>
      <c r="J127" s="21"/>
    </row>
    <row r="128" spans="2:10" x14ac:dyDescent="0.35">
      <c r="B128" s="127" t="s">
        <v>169</v>
      </c>
      <c r="C128">
        <v>5655</v>
      </c>
      <c r="D128">
        <v>1574</v>
      </c>
      <c r="E128">
        <v>1482</v>
      </c>
      <c r="F128">
        <v>352</v>
      </c>
      <c r="G128" s="126">
        <f t="shared" si="4"/>
        <v>-1574</v>
      </c>
      <c r="H128" s="125">
        <f t="shared" si="5"/>
        <v>-352</v>
      </c>
      <c r="J128" s="21"/>
    </row>
  </sheetData>
  <mergeCells count="2">
    <mergeCell ref="B2:J2"/>
    <mergeCell ref="B4:J4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8FB51-6D48-4729-9CA7-9EB934CC4E67}">
  <dimension ref="B1:M17"/>
  <sheetViews>
    <sheetView showGridLines="0" workbookViewId="0">
      <selection activeCell="B2" sqref="B2:M2"/>
    </sheetView>
  </sheetViews>
  <sheetFormatPr baseColWidth="10" defaultRowHeight="14.5" x14ac:dyDescent="0.35"/>
  <cols>
    <col min="2" max="2" width="12.81640625" bestFit="1" customWidth="1"/>
    <col min="3" max="3" width="14.26953125" bestFit="1" customWidth="1"/>
    <col min="4" max="4" width="12.81640625" bestFit="1" customWidth="1"/>
    <col min="5" max="5" width="14.26953125" bestFit="1" customWidth="1"/>
    <col min="6" max="6" width="14.54296875" bestFit="1" customWidth="1"/>
    <col min="7" max="7" width="14.26953125" bestFit="1" customWidth="1"/>
    <col min="8" max="8" width="12.453125" customWidth="1"/>
    <col min="9" max="9" width="23.1796875" bestFit="1" customWidth="1"/>
    <col min="10" max="10" width="23.81640625" bestFit="1" customWidth="1"/>
    <col min="11" max="11" width="12" bestFit="1" customWidth="1"/>
    <col min="12" max="12" width="12.54296875" bestFit="1" customWidth="1"/>
    <col min="14" max="14" width="22.1796875" bestFit="1" customWidth="1"/>
    <col min="15" max="15" width="23.81640625" bestFit="1" customWidth="1"/>
    <col min="16" max="16" width="8" bestFit="1" customWidth="1"/>
    <col min="17" max="17" width="12.54296875" bestFit="1" customWidth="1"/>
    <col min="19" max="19" width="21.26953125" bestFit="1" customWidth="1"/>
    <col min="20" max="20" width="23.81640625" bestFit="1" customWidth="1"/>
    <col min="21" max="21" width="8" bestFit="1" customWidth="1"/>
    <col min="22" max="22" width="12.54296875" bestFit="1" customWidth="1"/>
  </cols>
  <sheetData>
    <row r="1" spans="2:13" ht="9" customHeight="1" x14ac:dyDescent="0.35"/>
    <row r="2" spans="2:13" ht="36.75" customHeight="1" x14ac:dyDescent="0.35">
      <c r="B2" s="293" t="s">
        <v>91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4" spans="2:13" ht="15.5" x14ac:dyDescent="0.35">
      <c r="B4" s="294" t="str">
        <f>CONCATENATE("Graphique 3 : Taux de prévalence par sexe et classe d’âge, des patients en ALD 1 à 32 au 31 décembre ", 'Prevalence Tableau 1'!A1)</f>
        <v>Graphique 3 : Taux de prévalence par sexe et classe d’âge, des patients en ALD 1 à 32 au 31 décembre 2022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</row>
    <row r="6" spans="2:13" x14ac:dyDescent="0.35">
      <c r="B6" s="247" t="s">
        <v>176</v>
      </c>
      <c r="C6" s="248" t="s">
        <v>2</v>
      </c>
      <c r="D6" s="248" t="s">
        <v>1</v>
      </c>
    </row>
    <row r="7" spans="2:13" x14ac:dyDescent="0.35">
      <c r="B7" s="139" t="s">
        <v>49</v>
      </c>
      <c r="C7" s="138">
        <v>27.538103848999999</v>
      </c>
      <c r="D7" s="138">
        <v>19.013147853</v>
      </c>
    </row>
    <row r="8" spans="2:13" x14ac:dyDescent="0.35">
      <c r="B8" s="139" t="s">
        <v>178</v>
      </c>
      <c r="C8" s="138">
        <v>36.494221906999996</v>
      </c>
      <c r="D8" s="138">
        <v>30.173532040000001</v>
      </c>
    </row>
    <row r="9" spans="2:13" x14ac:dyDescent="0.35">
      <c r="B9" s="139" t="s">
        <v>47</v>
      </c>
      <c r="C9" s="138">
        <v>32.658105650000003</v>
      </c>
      <c r="D9" s="138">
        <v>33.514643984000003</v>
      </c>
    </row>
    <row r="10" spans="2:13" x14ac:dyDescent="0.35">
      <c r="B10" s="139" t="s">
        <v>46</v>
      </c>
      <c r="C10" s="138">
        <v>45.931419044999998</v>
      </c>
      <c r="D10" s="138">
        <v>52.206497906999999</v>
      </c>
    </row>
    <row r="11" spans="2:13" x14ac:dyDescent="0.35">
      <c r="B11" s="139" t="s">
        <v>45</v>
      </c>
      <c r="C11" s="138">
        <v>79.165445645000005</v>
      </c>
      <c r="D11" s="138">
        <v>92.278489696999998</v>
      </c>
    </row>
    <row r="12" spans="2:13" x14ac:dyDescent="0.35">
      <c r="B12" s="139" t="s">
        <v>44</v>
      </c>
      <c r="C12" s="138">
        <v>165.69977505</v>
      </c>
      <c r="D12" s="138">
        <v>164.57911648000001</v>
      </c>
    </row>
    <row r="13" spans="2:13" x14ac:dyDescent="0.35">
      <c r="B13" s="139" t="s">
        <v>43</v>
      </c>
      <c r="C13" s="138">
        <v>318.05427458999998</v>
      </c>
      <c r="D13" s="138">
        <v>252.41662497999999</v>
      </c>
    </row>
    <row r="14" spans="2:13" x14ac:dyDescent="0.35">
      <c r="B14" s="139" t="s">
        <v>42</v>
      </c>
      <c r="C14" s="138">
        <v>484.54458562999997</v>
      </c>
      <c r="D14" s="138">
        <v>372.12493466000001</v>
      </c>
    </row>
    <row r="15" spans="2:13" x14ac:dyDescent="0.35">
      <c r="B15" s="139" t="s">
        <v>41</v>
      </c>
      <c r="C15" s="138">
        <v>667.27304735999996</v>
      </c>
      <c r="D15" s="138">
        <v>603.15280608</v>
      </c>
    </row>
    <row r="16" spans="2:13" x14ac:dyDescent="0.35">
      <c r="B16" s="139" t="s">
        <v>40</v>
      </c>
      <c r="C16" s="138">
        <v>599.59933804000002</v>
      </c>
      <c r="D16" s="138">
        <v>581.32035530999997</v>
      </c>
    </row>
    <row r="17" spans="2:4" x14ac:dyDescent="0.35">
      <c r="B17" s="137" t="s">
        <v>177</v>
      </c>
      <c r="C17" s="136">
        <v>213.4</v>
      </c>
      <c r="D17" s="136">
        <v>232.8</v>
      </c>
    </row>
  </sheetData>
  <mergeCells count="2">
    <mergeCell ref="B2:M2"/>
    <mergeCell ref="B4:L4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B85C0-AAFF-4F7F-B39D-DD3B9068EF7D}">
  <dimension ref="A1:M17"/>
  <sheetViews>
    <sheetView showGridLines="0" zoomScaleNormal="100" workbookViewId="0">
      <selection activeCell="B2" sqref="B2:M2"/>
    </sheetView>
  </sheetViews>
  <sheetFormatPr baseColWidth="10" defaultRowHeight="14.5" x14ac:dyDescent="0.35"/>
  <cols>
    <col min="1" max="1" width="3" customWidth="1"/>
    <col min="2" max="2" width="26.54296875" customWidth="1"/>
    <col min="3" max="7" width="10.453125" customWidth="1"/>
    <col min="8" max="8" width="10.7265625" bestFit="1" customWidth="1"/>
    <col min="9" max="9" width="11.54296875" bestFit="1" customWidth="1"/>
    <col min="13" max="13" width="23.81640625" customWidth="1"/>
  </cols>
  <sheetData>
    <row r="1" spans="1:13" ht="9" customHeight="1" x14ac:dyDescent="0.35"/>
    <row r="2" spans="1:13" ht="36.75" customHeight="1" x14ac:dyDescent="0.35">
      <c r="B2" s="293" t="s">
        <v>91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4" spans="1:13" ht="15.5" x14ac:dyDescent="0.35">
      <c r="B4" s="294" t="str">
        <f>CONCATENATE("Graphique 4 : Taux de prévalence de 2016 à ",'Prevalence Tableau 1'!A1," des 10 principales ALD")</f>
        <v>Graphique 4 : Taux de prévalence de 2016 à 2022 des 10 principales ALD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</row>
    <row r="6" spans="1:13" x14ac:dyDescent="0.35">
      <c r="B6" s="245" t="s">
        <v>148</v>
      </c>
      <c r="C6" s="246">
        <v>44926</v>
      </c>
      <c r="D6" s="246">
        <v>44561</v>
      </c>
      <c r="E6" s="246">
        <v>44196</v>
      </c>
      <c r="F6" s="246">
        <v>43830</v>
      </c>
      <c r="G6" s="246">
        <v>43465</v>
      </c>
      <c r="H6" s="246">
        <v>43100</v>
      </c>
      <c r="I6" s="246">
        <v>42735</v>
      </c>
    </row>
    <row r="7" spans="1:13" x14ac:dyDescent="0.35">
      <c r="A7" s="104"/>
      <c r="B7" s="143" t="s">
        <v>188</v>
      </c>
      <c r="C7" s="142">
        <v>59.253350154472898</v>
      </c>
      <c r="D7" s="142">
        <v>58.132329015000003</v>
      </c>
      <c r="E7" s="141">
        <v>56.925979296000001</v>
      </c>
      <c r="F7" s="141">
        <v>55.646881940949541</v>
      </c>
      <c r="G7" s="141">
        <v>54.898182265416359</v>
      </c>
      <c r="H7" s="141">
        <v>54.527986130944328</v>
      </c>
      <c r="I7" s="141">
        <v>53.764263169920817</v>
      </c>
    </row>
    <row r="8" spans="1:13" x14ac:dyDescent="0.35">
      <c r="A8" s="104"/>
      <c r="B8" s="143" t="s">
        <v>187</v>
      </c>
      <c r="C8" s="142">
        <v>45.092280179591199</v>
      </c>
      <c r="D8" s="142">
        <v>45.942245313999997</v>
      </c>
      <c r="E8" s="141">
        <v>47.053136344999999</v>
      </c>
      <c r="F8" s="141">
        <v>47.783790316717386</v>
      </c>
      <c r="G8" s="141">
        <v>48.267730567659285</v>
      </c>
      <c r="H8" s="141">
        <v>48.614347057084586</v>
      </c>
      <c r="I8" s="141">
        <v>47.533579249878166</v>
      </c>
    </row>
    <row r="9" spans="1:13" x14ac:dyDescent="0.35">
      <c r="A9" s="104"/>
      <c r="B9" s="143" t="s">
        <v>186</v>
      </c>
      <c r="C9" s="142">
        <v>42.904602809653298</v>
      </c>
      <c r="D9" s="142">
        <v>43.200579670000003</v>
      </c>
      <c r="E9" s="141">
        <v>43.600203166</v>
      </c>
      <c r="F9" s="141">
        <v>44.807945489950583</v>
      </c>
      <c r="G9" s="141">
        <v>44.535689544386656</v>
      </c>
      <c r="H9" s="141">
        <v>43.449150971284844</v>
      </c>
      <c r="I9" s="141">
        <v>42.500794161411989</v>
      </c>
    </row>
    <row r="10" spans="1:13" x14ac:dyDescent="0.35">
      <c r="A10" s="104"/>
      <c r="B10" s="143" t="s">
        <v>185</v>
      </c>
      <c r="C10" s="142">
        <v>30.979184163925702</v>
      </c>
      <c r="D10" s="142">
        <v>31.121134680000001</v>
      </c>
      <c r="E10" s="141">
        <v>31.394959544999999</v>
      </c>
      <c r="F10" s="141">
        <v>31.435370661852438</v>
      </c>
      <c r="G10" s="141">
        <v>31.45644665769764</v>
      </c>
      <c r="H10" s="141">
        <v>31.843587315425818</v>
      </c>
      <c r="I10" s="141">
        <v>31.837048605155328</v>
      </c>
    </row>
    <row r="11" spans="1:13" x14ac:dyDescent="0.35">
      <c r="A11" s="104"/>
      <c r="B11" s="143" t="s">
        <v>184</v>
      </c>
      <c r="C11" s="142">
        <v>19.550360825761501</v>
      </c>
      <c r="D11" s="142">
        <v>19.324042240000001</v>
      </c>
      <c r="E11" s="141">
        <v>19.382252750999999</v>
      </c>
      <c r="F11" s="141">
        <v>19.61319367792704</v>
      </c>
      <c r="G11" s="141">
        <v>19.540584024417178</v>
      </c>
      <c r="H11" s="141">
        <v>19.157948401901987</v>
      </c>
      <c r="I11" s="141">
        <v>18.834474469490889</v>
      </c>
    </row>
    <row r="12" spans="1:13" x14ac:dyDescent="0.35">
      <c r="A12" s="104"/>
      <c r="B12" s="143" t="s">
        <v>183</v>
      </c>
      <c r="C12" s="142">
        <v>11.4255818544334</v>
      </c>
      <c r="D12" s="142">
        <v>11.972323694</v>
      </c>
      <c r="E12" s="141">
        <v>12.981755783000001</v>
      </c>
      <c r="F12" s="141">
        <v>13.543792129606462</v>
      </c>
      <c r="G12" s="141">
        <v>13.540139756229795</v>
      </c>
      <c r="H12" s="141">
        <v>13.2421172356086</v>
      </c>
      <c r="I12" s="141">
        <v>12.714013341911722</v>
      </c>
    </row>
    <row r="13" spans="1:13" x14ac:dyDescent="0.35">
      <c r="A13" s="104"/>
      <c r="B13" s="143" t="s">
        <v>182</v>
      </c>
      <c r="C13" s="142">
        <v>12.4508631584953</v>
      </c>
      <c r="D13" s="142">
        <v>12.624644420999999</v>
      </c>
      <c r="E13" s="141">
        <v>12.865278958999999</v>
      </c>
      <c r="F13" s="141">
        <v>13.04241499485876</v>
      </c>
      <c r="G13" s="141">
        <v>13.238940985120781</v>
      </c>
      <c r="H13" s="141">
        <v>13.518320882248309</v>
      </c>
      <c r="I13" s="141">
        <v>13.693633890660228</v>
      </c>
    </row>
    <row r="14" spans="1:13" x14ac:dyDescent="0.35">
      <c r="A14" s="104"/>
      <c r="B14" s="143" t="s">
        <v>181</v>
      </c>
      <c r="C14" s="142">
        <v>11.066749605430401</v>
      </c>
      <c r="D14" s="142">
        <v>11.621861186</v>
      </c>
      <c r="E14" s="141">
        <v>12.147323452</v>
      </c>
      <c r="F14" s="141">
        <v>12.905818838876021</v>
      </c>
      <c r="G14" s="141">
        <v>13.424366478584767</v>
      </c>
      <c r="H14" s="141">
        <v>13.761643142383294</v>
      </c>
      <c r="I14" s="141">
        <v>13.397023117682647</v>
      </c>
    </row>
    <row r="15" spans="1:13" x14ac:dyDescent="0.35">
      <c r="A15" s="104"/>
      <c r="B15" s="143" t="s">
        <v>180</v>
      </c>
      <c r="C15" s="142">
        <v>7.6712953973848403</v>
      </c>
      <c r="D15" s="138">
        <v>8.0417715496</v>
      </c>
      <c r="E15" s="141">
        <v>8.8955196521000008</v>
      </c>
      <c r="F15" s="141">
        <v>10.859709138314308</v>
      </c>
      <c r="G15" s="141">
        <v>11.583602738900826</v>
      </c>
      <c r="H15" s="141">
        <v>13.160696659501657</v>
      </c>
      <c r="I15" s="141">
        <v>13.486501732912837</v>
      </c>
    </row>
    <row r="16" spans="1:13" x14ac:dyDescent="0.35">
      <c r="A16" s="104"/>
      <c r="B16" s="143" t="s">
        <v>179</v>
      </c>
      <c r="C16" s="142">
        <v>5.9173285506321402</v>
      </c>
      <c r="D16" s="138">
        <v>6.2287036468999997</v>
      </c>
      <c r="E16" s="141">
        <v>6.6449073531999998</v>
      </c>
      <c r="F16" s="141">
        <v>7.2842890185817986</v>
      </c>
      <c r="G16" s="141">
        <v>7.744573402140519</v>
      </c>
      <c r="H16" s="141">
        <v>8.1429970788802546</v>
      </c>
      <c r="I16" s="141">
        <v>8.5682740411081468</v>
      </c>
    </row>
    <row r="17" spans="1:1" x14ac:dyDescent="0.35">
      <c r="A17" s="104"/>
    </row>
  </sheetData>
  <mergeCells count="2">
    <mergeCell ref="B2:M2"/>
    <mergeCell ref="B4:L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24</vt:i4>
      </vt:variant>
    </vt:vector>
  </HeadingPairs>
  <TitlesOfParts>
    <vt:vector size="24" baseType="lpstr">
      <vt:lpstr>ALD</vt:lpstr>
      <vt:lpstr>Prevalence Tableau 1</vt:lpstr>
      <vt:lpstr>Prevalence Tableau 2</vt:lpstr>
      <vt:lpstr>Prevalence Graphique 1</vt:lpstr>
      <vt:lpstr>Prevalence Tableau 3</vt:lpstr>
      <vt:lpstr>Prevalence Tableau 4 </vt:lpstr>
      <vt:lpstr>Prevalence Graphique 2</vt:lpstr>
      <vt:lpstr>Prevalence Graphique 3</vt:lpstr>
      <vt:lpstr>Prevalence Graphique 4</vt:lpstr>
      <vt:lpstr>Prevalence Graphique 5</vt:lpstr>
      <vt:lpstr>Prevalence Tableau 5</vt:lpstr>
      <vt:lpstr>Prevalence Tableau 6</vt:lpstr>
      <vt:lpstr>Prevalence Tableau 7</vt:lpstr>
      <vt:lpstr>Prevalence Tableau 8</vt:lpstr>
      <vt:lpstr>Prevalence Tableau 9</vt:lpstr>
      <vt:lpstr>Incidence Tableau 1</vt:lpstr>
      <vt:lpstr>Incidence Tableau 2</vt:lpstr>
      <vt:lpstr>Incidence Graphique 1</vt:lpstr>
      <vt:lpstr>Incidence Tableau 3</vt:lpstr>
      <vt:lpstr>Incidence Graphique 2</vt:lpstr>
      <vt:lpstr>Incidence Graphique 3</vt:lpstr>
      <vt:lpstr>Incidence Graphique 4</vt:lpstr>
      <vt:lpstr>Incidence Tableau 4</vt:lpstr>
      <vt:lpstr>Incidence Tableau 5</vt:lpstr>
    </vt:vector>
  </TitlesOfParts>
  <Company>CCMSA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Thierno Barro</dc:creator>
  <cp:lastModifiedBy>Claudine Gaillard</cp:lastModifiedBy>
  <dcterms:created xsi:type="dcterms:W3CDTF">2023-10-09T14:01:04Z</dcterms:created>
  <dcterms:modified xsi:type="dcterms:W3CDTF">2023-12-06T12:05:08Z</dcterms:modified>
</cp:coreProperties>
</file>