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1-STATISTIQUES\04_STATS_PRESTATIONS_MALADIE\01_CONJONCTURE\03_ANALYSE\2022\202204\"/>
    </mc:Choice>
  </mc:AlternateContent>
  <bookViews>
    <workbookView xWindow="12705" yWindow="0" windowWidth="12510" windowHeight="12180" tabRatio="844" activeTab="3"/>
  </bookViews>
  <sheets>
    <sheet name="1-Patients" sheetId="91" r:id="rId1"/>
    <sheet name="2-Tableau-de-marche" sheetId="115" r:id="rId2"/>
    <sheet name="3-SDV-DTR-CVS-CJO" sheetId="43" r:id="rId3"/>
    <sheet name="4-SDV-DTS-CVS-CJO" sheetId="50" r:id="rId4"/>
    <sheet name="5-Cliniques privées DTS CVS CJO" sheetId="5" r:id="rId5"/>
    <sheet name="6-Actualités" sheetId="120" r:id="rId6"/>
    <sheet name="7-Pt IJ" sheetId="133" r:id="rId7"/>
    <sheet name="annexe1-SDV_DTR_hors_Covid" sheetId="117" r:id="rId8"/>
    <sheet name="Date_rbts" sheetId="94" r:id="rId9"/>
    <sheet name="Date_rbts_hors_covid" sheetId="118" r:id="rId10"/>
    <sheet name="Date_soins" sheetId="95" r:id="rId11"/>
    <sheet name="Révisions_date_soins" sheetId="134" r:id="rId12"/>
    <sheet name="Titres" sheetId="53" r:id="rId13"/>
    <sheet name="lisez-moi!" sheetId="9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ftn1" localSheetId="0">'1-Patients'!#REF!</definedName>
    <definedName name="_ftn1" localSheetId="1">'2-Tableau-de-marche'!$A$29</definedName>
    <definedName name="_ftn2" localSheetId="0">'1-Patients'!#REF!</definedName>
    <definedName name="_ftnref1" localSheetId="0">'1-Patients'!#REF!</definedName>
    <definedName name="_ftnref1" localSheetId="1">'2-Tableau-de-marche'!#REF!</definedName>
    <definedName name="_ftnref2" localSheetId="0">'1-Patients'!#REF!</definedName>
    <definedName name="_xlnm.Print_Area" localSheetId="4">'5-Cliniques privées DTS CVS CJO'!$A$7:$H$13</definedName>
    <definedName name="_xlnm.Print_Area" localSheetId="8">Date_rbts!$C$4:$L$105</definedName>
    <definedName name="_xlnm.Print_Area" localSheetId="9">Date_rbts_hors_covid!$C$4:$L$108</definedName>
    <definedName name="_xlnm.Print_Area" localSheetId="10">Date_soins!$C$4:$L$106</definedName>
  </definedNames>
  <calcPr calcId="152511" concurrentCalc="0"/>
</workbook>
</file>

<file path=xl/calcChain.xml><?xml version="1.0" encoding="utf-8"?>
<calcChain xmlns="http://schemas.openxmlformats.org/spreadsheetml/2006/main">
  <c r="AE6" i="117" l="1"/>
  <c r="AF6" i="117"/>
  <c r="AF7" i="117"/>
  <c r="AF22" i="117"/>
  <c r="AF14" i="117"/>
  <c r="AF21" i="117"/>
  <c r="AF27" i="117"/>
  <c r="AF17" i="117"/>
  <c r="AF10" i="117"/>
  <c r="AF23" i="117"/>
  <c r="AF11" i="117"/>
  <c r="AF20" i="117"/>
  <c r="AF26" i="117"/>
  <c r="AF8" i="117"/>
  <c r="AF16" i="117"/>
  <c r="AF24" i="117"/>
  <c r="AF25" i="117"/>
  <c r="AF12" i="117"/>
  <c r="AF13" i="117"/>
  <c r="AF18" i="117"/>
  <c r="AF15" i="117"/>
  <c r="AF19" i="117"/>
  <c r="AF9" i="117"/>
  <c r="C24" i="43"/>
  <c r="C24" i="117"/>
  <c r="G16" i="43"/>
  <c r="E21" i="43"/>
  <c r="M25" i="43"/>
  <c r="AH25" i="43"/>
  <c r="H9" i="43"/>
  <c r="AD9" i="43"/>
  <c r="O11" i="43"/>
  <c r="D19" i="50"/>
  <c r="S19" i="50"/>
  <c r="J55" i="94"/>
  <c r="F10" i="50"/>
  <c r="G25" i="50"/>
  <c r="U25" i="50"/>
  <c r="M11" i="50"/>
  <c r="Z11" i="50"/>
  <c r="O27" i="117"/>
  <c r="O26" i="117"/>
  <c r="O25" i="117"/>
  <c r="O24" i="117"/>
  <c r="O23" i="117"/>
  <c r="O22" i="117"/>
  <c r="F22" i="117"/>
  <c r="O21" i="117"/>
  <c r="O20" i="117"/>
  <c r="O19" i="117"/>
  <c r="O18" i="117"/>
  <c r="O17" i="117"/>
  <c r="O16" i="117"/>
  <c r="O14" i="117"/>
  <c r="O13" i="117"/>
  <c r="O12" i="117"/>
  <c r="O11" i="117"/>
  <c r="O10" i="117"/>
  <c r="O9" i="117"/>
  <c r="O8" i="117"/>
  <c r="B5" i="117"/>
  <c r="AH7" i="117"/>
  <c r="U7" i="117"/>
  <c r="V7" i="117"/>
  <c r="W7" i="117"/>
  <c r="X7" i="117"/>
  <c r="Y7" i="117"/>
  <c r="Z7" i="117"/>
  <c r="AA7" i="117"/>
  <c r="AB7" i="117"/>
  <c r="AC7" i="117"/>
  <c r="L8" i="117"/>
  <c r="M8" i="117"/>
  <c r="N8" i="117"/>
  <c r="P8" i="117"/>
  <c r="Q8" i="117"/>
  <c r="R8" i="117"/>
  <c r="S8" i="117"/>
  <c r="T8" i="117"/>
  <c r="L9" i="117"/>
  <c r="M9" i="117"/>
  <c r="N9" i="117"/>
  <c r="P9" i="117"/>
  <c r="Q9" i="117"/>
  <c r="R9" i="117"/>
  <c r="S9" i="117"/>
  <c r="T9" i="117"/>
  <c r="L10" i="117"/>
  <c r="M10" i="117"/>
  <c r="N10" i="117"/>
  <c r="P10" i="117"/>
  <c r="Q10" i="117"/>
  <c r="R10" i="117"/>
  <c r="S10" i="117"/>
  <c r="T10" i="117"/>
  <c r="L11" i="117"/>
  <c r="M11" i="117"/>
  <c r="N11" i="117"/>
  <c r="P11" i="117"/>
  <c r="Q11" i="117"/>
  <c r="R11" i="117"/>
  <c r="S11" i="117"/>
  <c r="T11" i="117"/>
  <c r="L12" i="117"/>
  <c r="M12" i="117"/>
  <c r="N12" i="117"/>
  <c r="P12" i="117"/>
  <c r="Q12" i="117"/>
  <c r="R12" i="117"/>
  <c r="S12" i="117"/>
  <c r="T12" i="117"/>
  <c r="L13" i="117"/>
  <c r="M13" i="117"/>
  <c r="N13" i="117"/>
  <c r="P13" i="117"/>
  <c r="Q13" i="117"/>
  <c r="R13" i="117"/>
  <c r="S13" i="117"/>
  <c r="T13" i="117"/>
  <c r="L14" i="117"/>
  <c r="M14" i="117"/>
  <c r="N14" i="117"/>
  <c r="P14" i="117"/>
  <c r="Q14" i="117"/>
  <c r="R14" i="117"/>
  <c r="S14" i="117"/>
  <c r="T14" i="117"/>
  <c r="L15" i="117"/>
  <c r="M15" i="117"/>
  <c r="N15" i="117"/>
  <c r="L16" i="117"/>
  <c r="M16" i="117"/>
  <c r="N16" i="117"/>
  <c r="P16" i="117"/>
  <c r="Q16" i="117"/>
  <c r="R16" i="117"/>
  <c r="S16" i="117"/>
  <c r="T16" i="117"/>
  <c r="L17" i="117"/>
  <c r="M17" i="117"/>
  <c r="N17" i="117"/>
  <c r="P17" i="117"/>
  <c r="Q17" i="117"/>
  <c r="R17" i="117"/>
  <c r="S17" i="117"/>
  <c r="T17" i="117"/>
  <c r="L18" i="117"/>
  <c r="M18" i="117"/>
  <c r="N18" i="117"/>
  <c r="P18" i="117"/>
  <c r="Q18" i="117"/>
  <c r="R18" i="117"/>
  <c r="S18" i="117"/>
  <c r="T18" i="117"/>
  <c r="L19" i="117"/>
  <c r="M19" i="117"/>
  <c r="N19" i="117"/>
  <c r="P19" i="117"/>
  <c r="Q19" i="117"/>
  <c r="R19" i="117"/>
  <c r="S19" i="117"/>
  <c r="T19" i="117"/>
  <c r="L20" i="117"/>
  <c r="M20" i="117"/>
  <c r="N20" i="117"/>
  <c r="P20" i="117"/>
  <c r="Q20" i="117"/>
  <c r="R20" i="117"/>
  <c r="S20" i="117"/>
  <c r="T20" i="117"/>
  <c r="L21" i="117"/>
  <c r="M21" i="117"/>
  <c r="N21" i="117"/>
  <c r="P21" i="117"/>
  <c r="Q21" i="117"/>
  <c r="R21" i="117"/>
  <c r="S21" i="117"/>
  <c r="T21" i="117"/>
  <c r="G22" i="117"/>
  <c r="H22" i="117"/>
  <c r="I22" i="117"/>
  <c r="J22" i="117"/>
  <c r="K22" i="117"/>
  <c r="L22" i="117"/>
  <c r="M22" i="117"/>
  <c r="N22" i="117"/>
  <c r="P22" i="117"/>
  <c r="Q22" i="117"/>
  <c r="Z22" i="117"/>
  <c r="R22" i="117"/>
  <c r="AA22" i="117"/>
  <c r="S22" i="117"/>
  <c r="AB22" i="117"/>
  <c r="T22" i="117"/>
  <c r="AC22" i="117"/>
  <c r="L23" i="117"/>
  <c r="M23" i="117"/>
  <c r="N23" i="117"/>
  <c r="P23" i="117"/>
  <c r="Q23" i="117"/>
  <c r="R23" i="117"/>
  <c r="S23" i="117"/>
  <c r="T23" i="117"/>
  <c r="L24" i="117"/>
  <c r="M24" i="117"/>
  <c r="N24" i="117"/>
  <c r="P24" i="117"/>
  <c r="Q24" i="117"/>
  <c r="R24" i="117"/>
  <c r="S24" i="117"/>
  <c r="T24" i="117"/>
  <c r="L25" i="117"/>
  <c r="M25" i="117"/>
  <c r="N25" i="117"/>
  <c r="P25" i="117"/>
  <c r="Q25" i="117"/>
  <c r="R25" i="117"/>
  <c r="S25" i="117"/>
  <c r="T25" i="117"/>
  <c r="L26" i="117"/>
  <c r="M26" i="117"/>
  <c r="N26" i="117"/>
  <c r="P26" i="117"/>
  <c r="Q26" i="117"/>
  <c r="R26" i="117"/>
  <c r="S26" i="117"/>
  <c r="T26" i="117"/>
  <c r="C27" i="117"/>
  <c r="D27" i="117"/>
  <c r="E27" i="117"/>
  <c r="L27" i="117"/>
  <c r="M27" i="117"/>
  <c r="N27" i="117"/>
  <c r="P27" i="117"/>
  <c r="Q27" i="117"/>
  <c r="R27" i="117"/>
  <c r="S27" i="117"/>
  <c r="T27" i="117"/>
  <c r="X70" i="134"/>
  <c r="S69" i="134"/>
  <c r="T69" i="134"/>
  <c r="U69" i="134"/>
  <c r="V69" i="134"/>
  <c r="W69" i="134"/>
  <c r="X69" i="134"/>
  <c r="R69" i="134"/>
  <c r="Q69" i="134"/>
  <c r="P69" i="134"/>
  <c r="O69" i="134"/>
  <c r="N69" i="134"/>
  <c r="M69" i="134"/>
  <c r="L69" i="134"/>
  <c r="K69" i="134"/>
  <c r="J69" i="134"/>
  <c r="X68" i="134"/>
  <c r="X67" i="134"/>
  <c r="X66" i="134"/>
  <c r="X65" i="134"/>
  <c r="X64" i="134"/>
  <c r="X63" i="134"/>
  <c r="X62" i="134"/>
  <c r="X61" i="134"/>
  <c r="X60" i="134"/>
  <c r="X59" i="134"/>
  <c r="X58" i="134"/>
  <c r="X57" i="134"/>
  <c r="F56" i="134"/>
  <c r="S56" i="134"/>
  <c r="T56" i="134"/>
  <c r="U56" i="134"/>
  <c r="V56" i="134"/>
  <c r="W56" i="134"/>
  <c r="X56" i="134"/>
  <c r="R56" i="134"/>
  <c r="Q56" i="134"/>
  <c r="P56" i="134"/>
  <c r="O56" i="134"/>
  <c r="N56" i="134"/>
  <c r="M56" i="134"/>
  <c r="L56" i="134"/>
  <c r="K56" i="134"/>
  <c r="J56" i="134"/>
  <c r="I56" i="134"/>
  <c r="H56" i="134"/>
  <c r="G56" i="134"/>
  <c r="X55" i="134"/>
  <c r="X54" i="134"/>
  <c r="X53" i="134"/>
  <c r="X52" i="134"/>
  <c r="X51" i="134"/>
  <c r="X50" i="134"/>
  <c r="X49" i="134"/>
  <c r="X48" i="134"/>
  <c r="X47" i="134"/>
  <c r="X46" i="134"/>
  <c r="X45" i="134"/>
  <c r="X44" i="134"/>
  <c r="E43" i="134"/>
  <c r="F43" i="134"/>
  <c r="S43" i="134"/>
  <c r="T43" i="134"/>
  <c r="U43" i="134"/>
  <c r="V43" i="134"/>
  <c r="W43" i="134"/>
  <c r="X43" i="134"/>
  <c r="R43" i="134"/>
  <c r="Q43" i="134"/>
  <c r="P43" i="134"/>
  <c r="O43" i="134"/>
  <c r="N43" i="134"/>
  <c r="M43" i="134"/>
  <c r="L43" i="134"/>
  <c r="K43" i="134"/>
  <c r="J43" i="134"/>
  <c r="I43" i="134"/>
  <c r="H43" i="134"/>
  <c r="G43" i="134"/>
  <c r="X42" i="134"/>
  <c r="X41" i="134"/>
  <c r="X40" i="134"/>
  <c r="X39" i="134"/>
  <c r="X38" i="134"/>
  <c r="X37" i="134"/>
  <c r="X36" i="134"/>
  <c r="X35" i="134"/>
  <c r="X34" i="134"/>
  <c r="X33" i="134"/>
  <c r="X32" i="134"/>
  <c r="X31" i="134"/>
  <c r="G35" i="95"/>
  <c r="G34" i="95"/>
  <c r="G33" i="95"/>
  <c r="G32" i="95"/>
  <c r="G31" i="95"/>
  <c r="G30" i="95"/>
  <c r="G68" i="95"/>
  <c r="G67" i="95"/>
  <c r="G66" i="95"/>
  <c r="G65" i="95"/>
  <c r="G64" i="95"/>
  <c r="G63" i="95"/>
  <c r="G101" i="95"/>
  <c r="G100" i="95"/>
  <c r="G99" i="95"/>
  <c r="G98" i="95"/>
  <c r="G97" i="95"/>
  <c r="G96" i="95"/>
  <c r="L101" i="95"/>
  <c r="K101" i="95"/>
  <c r="J101" i="95"/>
  <c r="I101" i="95"/>
  <c r="H101" i="95"/>
  <c r="F101" i="95"/>
  <c r="E101" i="95"/>
  <c r="D101" i="95"/>
  <c r="L100" i="95"/>
  <c r="K100" i="95"/>
  <c r="J100" i="95"/>
  <c r="I100" i="95"/>
  <c r="H100" i="95"/>
  <c r="F100" i="95"/>
  <c r="E100" i="95"/>
  <c r="D100" i="95"/>
  <c r="L99" i="95"/>
  <c r="K99" i="95"/>
  <c r="J99" i="95"/>
  <c r="I99" i="95"/>
  <c r="H99" i="95"/>
  <c r="F99" i="95"/>
  <c r="E99" i="95"/>
  <c r="D99" i="95"/>
  <c r="L98" i="95"/>
  <c r="K98" i="95"/>
  <c r="J98" i="95"/>
  <c r="I98" i="95"/>
  <c r="H98" i="95"/>
  <c r="F98" i="95"/>
  <c r="E98" i="95"/>
  <c r="D98" i="95"/>
  <c r="L97" i="95"/>
  <c r="K97" i="95"/>
  <c r="J97" i="95"/>
  <c r="I97" i="95"/>
  <c r="H97" i="95"/>
  <c r="F97" i="95"/>
  <c r="E97" i="95"/>
  <c r="D97" i="95"/>
  <c r="L96" i="95"/>
  <c r="K96" i="95"/>
  <c r="J96" i="95"/>
  <c r="I96" i="95"/>
  <c r="H96" i="95"/>
  <c r="F96" i="95"/>
  <c r="E96" i="95"/>
  <c r="D96" i="95"/>
  <c r="L68" i="95"/>
  <c r="K68" i="95"/>
  <c r="J68" i="95"/>
  <c r="I68" i="95"/>
  <c r="H68" i="95"/>
  <c r="F68" i="95"/>
  <c r="E68" i="95"/>
  <c r="D68" i="95"/>
  <c r="L67" i="95"/>
  <c r="K67" i="95"/>
  <c r="J67" i="95"/>
  <c r="I67" i="95"/>
  <c r="H67" i="95"/>
  <c r="F67" i="95"/>
  <c r="E67" i="95"/>
  <c r="D67" i="95"/>
  <c r="L66" i="95"/>
  <c r="K66" i="95"/>
  <c r="J66" i="95"/>
  <c r="I66" i="95"/>
  <c r="H66" i="95"/>
  <c r="F66" i="95"/>
  <c r="E66" i="95"/>
  <c r="D66" i="95"/>
  <c r="L65" i="95"/>
  <c r="K65" i="95"/>
  <c r="J65" i="95"/>
  <c r="I65" i="95"/>
  <c r="H65" i="95"/>
  <c r="F65" i="95"/>
  <c r="E65" i="95"/>
  <c r="D65" i="95"/>
  <c r="L64" i="95"/>
  <c r="K64" i="95"/>
  <c r="J64" i="95"/>
  <c r="I64" i="95"/>
  <c r="H64" i="95"/>
  <c r="F64" i="95"/>
  <c r="E64" i="95"/>
  <c r="D64" i="95"/>
  <c r="L63" i="95"/>
  <c r="K63" i="95"/>
  <c r="J63" i="95"/>
  <c r="I63" i="95"/>
  <c r="H63" i="95"/>
  <c r="F63" i="95"/>
  <c r="E63" i="95"/>
  <c r="D63" i="95"/>
  <c r="L35" i="95"/>
  <c r="K35" i="95"/>
  <c r="J35" i="95"/>
  <c r="I35" i="95"/>
  <c r="H35" i="95"/>
  <c r="F35" i="95"/>
  <c r="E35" i="95"/>
  <c r="D35" i="95"/>
  <c r="L34" i="95"/>
  <c r="K34" i="95"/>
  <c r="J34" i="95"/>
  <c r="I34" i="95"/>
  <c r="H34" i="95"/>
  <c r="F34" i="95"/>
  <c r="E34" i="95"/>
  <c r="D34" i="95"/>
  <c r="L33" i="95"/>
  <c r="K33" i="95"/>
  <c r="J33" i="95"/>
  <c r="I33" i="95"/>
  <c r="H33" i="95"/>
  <c r="F33" i="95"/>
  <c r="E33" i="95"/>
  <c r="D33" i="95"/>
  <c r="L32" i="95"/>
  <c r="K32" i="95"/>
  <c r="J32" i="95"/>
  <c r="I32" i="95"/>
  <c r="H32" i="95"/>
  <c r="F32" i="95"/>
  <c r="E32" i="95"/>
  <c r="D32" i="95"/>
  <c r="L31" i="95"/>
  <c r="K31" i="95"/>
  <c r="J31" i="95"/>
  <c r="I31" i="95"/>
  <c r="H31" i="95"/>
  <c r="F31" i="95"/>
  <c r="E31" i="95"/>
  <c r="D31" i="95"/>
  <c r="L30" i="95"/>
  <c r="K30" i="95"/>
  <c r="J30" i="95"/>
  <c r="I30" i="95"/>
  <c r="H30" i="95"/>
  <c r="F30" i="95"/>
  <c r="E30" i="95"/>
  <c r="D30" i="95"/>
  <c r="G35" i="94"/>
  <c r="G34" i="94"/>
  <c r="G33" i="94"/>
  <c r="G32" i="94"/>
  <c r="G31" i="94"/>
  <c r="G30" i="94"/>
  <c r="G68" i="94"/>
  <c r="G67" i="94"/>
  <c r="G66" i="94"/>
  <c r="G65" i="94"/>
  <c r="G64" i="94"/>
  <c r="G63" i="94"/>
  <c r="G101" i="94"/>
  <c r="G100" i="94"/>
  <c r="G99" i="94"/>
  <c r="G98" i="94"/>
  <c r="G97" i="94"/>
  <c r="G96" i="94"/>
  <c r="L101" i="94"/>
  <c r="K101" i="94"/>
  <c r="J101" i="94"/>
  <c r="I101" i="94"/>
  <c r="H101" i="94"/>
  <c r="F101" i="94"/>
  <c r="E101" i="94"/>
  <c r="D101" i="94"/>
  <c r="L100" i="94"/>
  <c r="K100" i="94"/>
  <c r="J100" i="94"/>
  <c r="I100" i="94"/>
  <c r="H100" i="94"/>
  <c r="F100" i="94"/>
  <c r="E100" i="94"/>
  <c r="D100" i="94"/>
  <c r="L99" i="94"/>
  <c r="K99" i="94"/>
  <c r="J99" i="94"/>
  <c r="I99" i="94"/>
  <c r="H99" i="94"/>
  <c r="F99" i="94"/>
  <c r="E99" i="94"/>
  <c r="D99" i="94"/>
  <c r="L98" i="94"/>
  <c r="K98" i="94"/>
  <c r="J98" i="94"/>
  <c r="I98" i="94"/>
  <c r="H98" i="94"/>
  <c r="F98" i="94"/>
  <c r="E98" i="94"/>
  <c r="D98" i="94"/>
  <c r="L97" i="94"/>
  <c r="K97" i="94"/>
  <c r="J97" i="94"/>
  <c r="I97" i="94"/>
  <c r="H97" i="94"/>
  <c r="F97" i="94"/>
  <c r="E97" i="94"/>
  <c r="D97" i="94"/>
  <c r="L96" i="94"/>
  <c r="K96" i="94"/>
  <c r="J96" i="94"/>
  <c r="I96" i="94"/>
  <c r="H96" i="94"/>
  <c r="F96" i="94"/>
  <c r="E96" i="94"/>
  <c r="D96" i="94"/>
  <c r="L68" i="94"/>
  <c r="K68" i="94"/>
  <c r="J68" i="94"/>
  <c r="I68" i="94"/>
  <c r="H68" i="94"/>
  <c r="F68" i="94"/>
  <c r="E68" i="94"/>
  <c r="D68" i="94"/>
  <c r="L67" i="94"/>
  <c r="K67" i="94"/>
  <c r="J67" i="94"/>
  <c r="I67" i="94"/>
  <c r="H67" i="94"/>
  <c r="F67" i="94"/>
  <c r="E67" i="94"/>
  <c r="D67" i="94"/>
  <c r="L66" i="94"/>
  <c r="K66" i="94"/>
  <c r="J66" i="94"/>
  <c r="I66" i="94"/>
  <c r="H66" i="94"/>
  <c r="F66" i="94"/>
  <c r="E66" i="94"/>
  <c r="D66" i="94"/>
  <c r="L65" i="94"/>
  <c r="K65" i="94"/>
  <c r="J65" i="94"/>
  <c r="I65" i="94"/>
  <c r="H65" i="94"/>
  <c r="F65" i="94"/>
  <c r="E65" i="94"/>
  <c r="D65" i="94"/>
  <c r="L64" i="94"/>
  <c r="K64" i="94"/>
  <c r="J64" i="94"/>
  <c r="I64" i="94"/>
  <c r="H64" i="94"/>
  <c r="F64" i="94"/>
  <c r="E64" i="94"/>
  <c r="D64" i="94"/>
  <c r="L63" i="94"/>
  <c r="K63" i="94"/>
  <c r="J63" i="94"/>
  <c r="I63" i="94"/>
  <c r="H63" i="94"/>
  <c r="F63" i="94"/>
  <c r="E63" i="94"/>
  <c r="D63" i="94"/>
  <c r="L35" i="94"/>
  <c r="K35" i="94"/>
  <c r="J35" i="94"/>
  <c r="I35" i="94"/>
  <c r="H35" i="94"/>
  <c r="F35" i="94"/>
  <c r="E35" i="94"/>
  <c r="D35" i="94"/>
  <c r="L34" i="94"/>
  <c r="K34" i="94"/>
  <c r="J34" i="94"/>
  <c r="I34" i="94"/>
  <c r="H34" i="94"/>
  <c r="F34" i="94"/>
  <c r="E34" i="94"/>
  <c r="D34" i="94"/>
  <c r="L33" i="94"/>
  <c r="K33" i="94"/>
  <c r="J33" i="94"/>
  <c r="I33" i="94"/>
  <c r="H33" i="94"/>
  <c r="F33" i="94"/>
  <c r="E33" i="94"/>
  <c r="D33" i="94"/>
  <c r="L32" i="94"/>
  <c r="K32" i="94"/>
  <c r="J32" i="94"/>
  <c r="I32" i="94"/>
  <c r="H32" i="94"/>
  <c r="F32" i="94"/>
  <c r="E32" i="94"/>
  <c r="D32" i="94"/>
  <c r="L31" i="94"/>
  <c r="K31" i="94"/>
  <c r="J31" i="94"/>
  <c r="I31" i="94"/>
  <c r="H31" i="94"/>
  <c r="F31" i="94"/>
  <c r="E31" i="94"/>
  <c r="D31" i="94"/>
  <c r="L30" i="94"/>
  <c r="K30" i="94"/>
  <c r="J30" i="94"/>
  <c r="I30" i="94"/>
  <c r="H30" i="94"/>
  <c r="F30" i="94"/>
  <c r="E30" i="94"/>
  <c r="D30" i="94"/>
  <c r="F13" i="5"/>
  <c r="F12" i="5"/>
  <c r="F11" i="5"/>
  <c r="F10" i="5"/>
  <c r="F9" i="5"/>
  <c r="F8" i="5"/>
  <c r="I13" i="5"/>
  <c r="H13" i="5"/>
  <c r="G13" i="5"/>
  <c r="E13" i="5"/>
  <c r="D13" i="5"/>
  <c r="C13" i="5"/>
  <c r="I12" i="5"/>
  <c r="H12" i="5"/>
  <c r="G12" i="5"/>
  <c r="E12" i="5"/>
  <c r="D12" i="5"/>
  <c r="C12" i="5"/>
  <c r="I11" i="5"/>
  <c r="H11" i="5"/>
  <c r="G11" i="5"/>
  <c r="E11" i="5"/>
  <c r="D11" i="5"/>
  <c r="C11" i="5"/>
  <c r="I10" i="5"/>
  <c r="H10" i="5"/>
  <c r="G10" i="5"/>
  <c r="E10" i="5"/>
  <c r="D10" i="5"/>
  <c r="C10" i="5"/>
  <c r="I9" i="5"/>
  <c r="H9" i="5"/>
  <c r="G9" i="5"/>
  <c r="E9" i="5"/>
  <c r="D9" i="5"/>
  <c r="C9" i="5"/>
  <c r="I8" i="5"/>
  <c r="H8" i="5"/>
  <c r="G8" i="5"/>
  <c r="E8" i="5"/>
  <c r="D8" i="5"/>
  <c r="C8" i="5"/>
  <c r="H5" i="133"/>
  <c r="H6" i="133"/>
  <c r="H7" i="133"/>
  <c r="H8" i="133"/>
  <c r="H9" i="133"/>
  <c r="H10" i="133"/>
  <c r="H11" i="133"/>
  <c r="H12" i="133"/>
  <c r="H13" i="133"/>
  <c r="D30" i="133"/>
  <c r="D16" i="133"/>
  <c r="F3" i="133"/>
  <c r="E3" i="133"/>
  <c r="D3" i="133"/>
  <c r="A6" i="133"/>
  <c r="B13" i="133"/>
  <c r="B12" i="133"/>
  <c r="B11" i="133"/>
  <c r="B10" i="133"/>
  <c r="B9" i="133"/>
  <c r="B8" i="133"/>
  <c r="B7" i="133"/>
  <c r="B6" i="133"/>
  <c r="A13" i="133"/>
  <c r="A12" i="133"/>
  <c r="A11" i="133"/>
  <c r="A10" i="133"/>
  <c r="A9" i="133"/>
  <c r="A8" i="133"/>
  <c r="A7" i="133"/>
  <c r="F11" i="133"/>
  <c r="E11" i="133"/>
  <c r="D11" i="133"/>
  <c r="E8" i="133"/>
  <c r="D8" i="133"/>
  <c r="E9" i="133"/>
  <c r="D6" i="133"/>
  <c r="E6" i="133"/>
  <c r="D9" i="133"/>
  <c r="E13" i="133"/>
  <c r="E7" i="133"/>
  <c r="D13" i="133"/>
  <c r="D7" i="133"/>
  <c r="D10" i="133"/>
  <c r="D12" i="133"/>
  <c r="E12" i="133"/>
  <c r="E10" i="133"/>
  <c r="I3" i="133"/>
  <c r="K3" i="133"/>
  <c r="M3" i="133"/>
  <c r="L3" i="133"/>
  <c r="J3" i="133"/>
  <c r="L6" i="133"/>
  <c r="I13" i="133"/>
  <c r="J6" i="133"/>
  <c r="M9" i="133"/>
  <c r="D25" i="133"/>
  <c r="I12" i="133"/>
  <c r="K6" i="133"/>
  <c r="F6" i="133"/>
  <c r="I6" i="133"/>
  <c r="F7" i="133"/>
  <c r="L10" i="133"/>
  <c r="F9" i="133"/>
  <c r="N9" i="133"/>
  <c r="I9" i="133"/>
  <c r="L8" i="133"/>
  <c r="M8" i="133"/>
  <c r="D24" i="133"/>
  <c r="G7" i="133"/>
  <c r="F13" i="133"/>
  <c r="J9" i="133"/>
  <c r="J8" i="133"/>
  <c r="K10" i="133"/>
  <c r="I10" i="133"/>
  <c r="N12" i="133"/>
  <c r="N10" i="133"/>
  <c r="J10" i="133"/>
  <c r="J12" i="133"/>
  <c r="G10" i="133"/>
  <c r="D20" i="133"/>
  <c r="C47" i="120"/>
  <c r="C48" i="120"/>
  <c r="C45" i="120"/>
  <c r="C44" i="120"/>
  <c r="C26" i="120"/>
  <c r="C43" i="120"/>
  <c r="C40" i="120"/>
  <c r="C39" i="120"/>
  <c r="C38" i="120"/>
  <c r="C37" i="120"/>
  <c r="C36" i="120"/>
  <c r="C35" i="120"/>
  <c r="C34" i="120"/>
  <c r="C33" i="120"/>
  <c r="C32" i="120"/>
  <c r="C28" i="120"/>
  <c r="C27" i="120"/>
  <c r="C22" i="120"/>
  <c r="C21" i="120"/>
  <c r="C19" i="120"/>
  <c r="C18" i="120"/>
  <c r="C16" i="120"/>
  <c r="C13" i="120"/>
  <c r="C12" i="120"/>
  <c r="C11" i="120"/>
  <c r="C8" i="120"/>
  <c r="C7" i="120"/>
  <c r="C6" i="120"/>
  <c r="C5" i="120"/>
  <c r="D26" i="120"/>
  <c r="D40" i="120"/>
  <c r="D39" i="120"/>
  <c r="D38" i="120"/>
  <c r="D37" i="120"/>
  <c r="D36" i="120"/>
  <c r="D35" i="120"/>
  <c r="D34" i="120"/>
  <c r="D33" i="120"/>
  <c r="D32" i="120"/>
  <c r="D28" i="120"/>
  <c r="D27" i="120"/>
  <c r="D22" i="120"/>
  <c r="D21" i="120"/>
  <c r="D19" i="120"/>
  <c r="D18" i="120"/>
  <c r="D16" i="120"/>
  <c r="D13" i="120"/>
  <c r="D12" i="120"/>
  <c r="D11" i="120"/>
  <c r="D8" i="120"/>
  <c r="D7" i="120"/>
  <c r="D6" i="120"/>
  <c r="D5" i="120"/>
  <c r="E40" i="120"/>
  <c r="E39" i="120"/>
  <c r="E38" i="120"/>
  <c r="E37" i="120"/>
  <c r="E36" i="120"/>
  <c r="E35" i="120"/>
  <c r="E34" i="120"/>
  <c r="E33" i="120"/>
  <c r="E32" i="120"/>
  <c r="E28" i="120"/>
  <c r="E27" i="120"/>
  <c r="E26" i="120"/>
  <c r="E22" i="120"/>
  <c r="E21" i="120"/>
  <c r="E19" i="120"/>
  <c r="E18" i="120"/>
  <c r="E16" i="120"/>
  <c r="E13" i="120"/>
  <c r="E12" i="120"/>
  <c r="E11" i="120"/>
  <c r="E8" i="120"/>
  <c r="E7" i="120"/>
  <c r="E6" i="120"/>
  <c r="E5" i="120"/>
  <c r="F7" i="91"/>
  <c r="F6" i="91"/>
  <c r="F5" i="91"/>
  <c r="I7" i="91"/>
  <c r="H7" i="91"/>
  <c r="G7" i="91"/>
  <c r="E7" i="91"/>
  <c r="D7" i="91"/>
  <c r="C7" i="91"/>
  <c r="I6" i="91"/>
  <c r="H6" i="91"/>
  <c r="G6" i="91"/>
  <c r="E6" i="91"/>
  <c r="D6" i="91"/>
  <c r="C6" i="91"/>
  <c r="I5" i="91"/>
  <c r="H5" i="91"/>
  <c r="G5" i="91"/>
  <c r="E5" i="91"/>
  <c r="D5" i="91"/>
  <c r="C5" i="91"/>
  <c r="I12" i="115"/>
  <c r="J12" i="115"/>
  <c r="K12" i="115"/>
  <c r="E17" i="115"/>
  <c r="F12" i="115"/>
  <c r="G12" i="115"/>
  <c r="H12" i="115"/>
  <c r="D17" i="115"/>
  <c r="C12" i="115"/>
  <c r="D12" i="115"/>
  <c r="E12" i="115"/>
  <c r="C17" i="115"/>
  <c r="I11" i="115"/>
  <c r="J11" i="115"/>
  <c r="K11" i="115"/>
  <c r="E16" i="115"/>
  <c r="F11" i="115"/>
  <c r="G11" i="115"/>
  <c r="H11" i="115"/>
  <c r="D16" i="115"/>
  <c r="C11" i="115"/>
  <c r="D11" i="115"/>
  <c r="E11" i="115"/>
  <c r="C16" i="115"/>
  <c r="F7" i="50"/>
  <c r="B6" i="50"/>
  <c r="B6" i="5"/>
  <c r="K5" i="95"/>
  <c r="I5" i="95"/>
  <c r="H5" i="95"/>
  <c r="E5" i="95"/>
  <c r="D5" i="95"/>
  <c r="O8" i="50"/>
  <c r="AB8" i="50"/>
  <c r="D5" i="133"/>
  <c r="E5" i="133"/>
  <c r="F5" i="133"/>
  <c r="G5" i="133"/>
  <c r="I5" i="133"/>
  <c r="J5" i="133"/>
  <c r="K5" i="133"/>
  <c r="N5" i="133"/>
  <c r="L5" i="133"/>
  <c r="M5" i="133"/>
  <c r="G6" i="133"/>
  <c r="D17" i="133"/>
  <c r="M6" i="133"/>
  <c r="N6" i="133"/>
  <c r="F8" i="133"/>
  <c r="G8" i="133"/>
  <c r="I8" i="133"/>
  <c r="K8" i="133"/>
  <c r="N8" i="133"/>
  <c r="G9" i="133"/>
  <c r="D18" i="133"/>
  <c r="K9" i="133"/>
  <c r="L9" i="133"/>
  <c r="K5" i="94"/>
  <c r="K38" i="94"/>
  <c r="K71" i="94"/>
  <c r="G5" i="94"/>
  <c r="G38" i="94"/>
  <c r="G71" i="94"/>
  <c r="F4" i="91"/>
  <c r="X37" i="50"/>
  <c r="B36" i="120"/>
  <c r="E26" i="43"/>
  <c r="AB26" i="43"/>
  <c r="D15" i="43"/>
  <c r="C21" i="43"/>
  <c r="C21" i="117"/>
  <c r="J7" i="43"/>
  <c r="K5" i="118"/>
  <c r="K39" i="118"/>
  <c r="K73" i="118"/>
  <c r="I5" i="118"/>
  <c r="I39" i="118"/>
  <c r="I73" i="118"/>
  <c r="H5" i="118"/>
  <c r="H39" i="118"/>
  <c r="H73" i="118"/>
  <c r="E5" i="118"/>
  <c r="D5" i="118"/>
  <c r="I5" i="94"/>
  <c r="I38" i="94"/>
  <c r="I71" i="94"/>
  <c r="H5" i="94"/>
  <c r="H38" i="94"/>
  <c r="H71" i="94"/>
  <c r="E5" i="94"/>
  <c r="D5" i="94"/>
  <c r="D38" i="94"/>
  <c r="D71" i="94"/>
  <c r="B6" i="43"/>
  <c r="A9" i="115"/>
  <c r="B3" i="91"/>
  <c r="J25" i="115"/>
  <c r="I25" i="115"/>
  <c r="G25" i="115"/>
  <c r="F25" i="115"/>
  <c r="H25" i="115"/>
  <c r="D30" i="115"/>
  <c r="D25" i="115"/>
  <c r="C25" i="115"/>
  <c r="J24" i="115"/>
  <c r="I24" i="115"/>
  <c r="G24" i="115"/>
  <c r="F24" i="115"/>
  <c r="D24" i="115"/>
  <c r="C24" i="115"/>
  <c r="G5" i="118"/>
  <c r="G39" i="118"/>
  <c r="G73" i="118"/>
  <c r="E39" i="118"/>
  <c r="E73" i="118"/>
  <c r="D39" i="118"/>
  <c r="D73" i="118"/>
  <c r="I38" i="95"/>
  <c r="I71" i="95"/>
  <c r="H38" i="95"/>
  <c r="H71" i="95"/>
  <c r="G5" i="95"/>
  <c r="G38" i="95"/>
  <c r="G71" i="95"/>
  <c r="E38" i="95"/>
  <c r="E71" i="95"/>
  <c r="J7" i="50"/>
  <c r="A22" i="115"/>
  <c r="N11" i="115"/>
  <c r="M11" i="115"/>
  <c r="E85" i="50"/>
  <c r="E84" i="50"/>
  <c r="E38" i="94"/>
  <c r="E71" i="94"/>
  <c r="F7" i="43"/>
  <c r="K38" i="95"/>
  <c r="K71" i="95"/>
  <c r="D38" i="95"/>
  <c r="D71" i="95"/>
  <c r="F19" i="118"/>
  <c r="F83" i="118"/>
  <c r="F84" i="118"/>
  <c r="F87" i="118"/>
  <c r="G83" i="118"/>
  <c r="G84" i="118"/>
  <c r="F49" i="118"/>
  <c r="F50" i="118"/>
  <c r="F53" i="118"/>
  <c r="G49" i="118"/>
  <c r="P17" i="43"/>
  <c r="K17" i="117"/>
  <c r="G87" i="118"/>
  <c r="G50" i="118"/>
  <c r="J84" i="118"/>
  <c r="G53" i="118"/>
  <c r="J83" i="118"/>
  <c r="L84" i="118"/>
  <c r="H20" i="43"/>
  <c r="AD20" i="43"/>
  <c r="L53" i="118"/>
  <c r="L83" i="118"/>
  <c r="J53" i="118"/>
  <c r="L49" i="118"/>
  <c r="J49" i="118"/>
  <c r="F16" i="118"/>
  <c r="J50" i="118"/>
  <c r="F15" i="118"/>
  <c r="J87" i="118"/>
  <c r="G19" i="118"/>
  <c r="G15" i="118"/>
  <c r="L87" i="118"/>
  <c r="L50" i="118"/>
  <c r="G16" i="118"/>
  <c r="L15" i="118"/>
  <c r="L19" i="118"/>
  <c r="N17" i="43"/>
  <c r="I17" i="117"/>
  <c r="J15" i="118"/>
  <c r="J19" i="118"/>
  <c r="J16" i="118"/>
  <c r="L16" i="118"/>
  <c r="L48" i="118"/>
  <c r="L82" i="118"/>
  <c r="G48" i="118"/>
  <c r="F82" i="118"/>
  <c r="F48" i="118"/>
  <c r="G82" i="118"/>
  <c r="J48" i="118"/>
  <c r="J82" i="118"/>
  <c r="G14" i="118"/>
  <c r="F14" i="118"/>
  <c r="L14" i="118"/>
  <c r="J14" i="118"/>
  <c r="F79" i="118"/>
  <c r="G80" i="118"/>
  <c r="G46" i="118"/>
  <c r="F80" i="118"/>
  <c r="F46" i="118"/>
  <c r="G93" i="118"/>
  <c r="F93" i="118"/>
  <c r="G58" i="118"/>
  <c r="F92" i="118"/>
  <c r="G57" i="118"/>
  <c r="F81" i="118"/>
  <c r="F91" i="118"/>
  <c r="F85" i="118"/>
  <c r="F45" i="118"/>
  <c r="F44" i="118"/>
  <c r="F17" i="118"/>
  <c r="G51" i="118"/>
  <c r="J57" i="118"/>
  <c r="J46" i="118"/>
  <c r="L46" i="118"/>
  <c r="L92" i="118"/>
  <c r="I25" i="43"/>
  <c r="H26" i="117"/>
  <c r="G92" i="118"/>
  <c r="G86" i="118"/>
  <c r="F12" i="118"/>
  <c r="G88" i="118"/>
  <c r="F24" i="118"/>
  <c r="F58" i="118"/>
  <c r="F52" i="118"/>
  <c r="F23" i="118"/>
  <c r="F57" i="118"/>
  <c r="G47" i="118"/>
  <c r="F54" i="118"/>
  <c r="F59" i="118"/>
  <c r="F47" i="118"/>
  <c r="F86" i="118"/>
  <c r="F88" i="118"/>
  <c r="F51" i="118"/>
  <c r="G12" i="118"/>
  <c r="G52" i="118"/>
  <c r="G24" i="118"/>
  <c r="G81" i="118"/>
  <c r="G54" i="118"/>
  <c r="G78" i="118"/>
  <c r="G59" i="118"/>
  <c r="G23" i="118"/>
  <c r="F90" i="118"/>
  <c r="F11" i="118"/>
  <c r="G85" i="118"/>
  <c r="J91" i="118"/>
  <c r="G91" i="118"/>
  <c r="F13" i="118"/>
  <c r="G13" i="118"/>
  <c r="G18" i="118"/>
  <c r="J79" i="118"/>
  <c r="J44" i="118"/>
  <c r="J78" i="118"/>
  <c r="L44" i="118"/>
  <c r="L52" i="118"/>
  <c r="L58" i="118"/>
  <c r="J54" i="118"/>
  <c r="J58" i="118"/>
  <c r="L88" i="118"/>
  <c r="L81" i="118"/>
  <c r="J85" i="118"/>
  <c r="L54" i="118"/>
  <c r="L93" i="118"/>
  <c r="L12" i="118"/>
  <c r="L85" i="118"/>
  <c r="J80" i="118"/>
  <c r="L80" i="118"/>
  <c r="J59" i="118"/>
  <c r="L47" i="118"/>
  <c r="J52" i="118"/>
  <c r="L59" i="118"/>
  <c r="J81" i="118"/>
  <c r="L91" i="118"/>
  <c r="J92" i="118"/>
  <c r="J86" i="118"/>
  <c r="J51" i="118"/>
  <c r="L57" i="118"/>
  <c r="H24" i="43"/>
  <c r="G25" i="117"/>
  <c r="J88" i="118"/>
  <c r="P13" i="43"/>
  <c r="K13" i="117"/>
  <c r="AC13" i="117"/>
  <c r="L51" i="118"/>
  <c r="J93" i="118"/>
  <c r="G25" i="43"/>
  <c r="F26" i="117"/>
  <c r="L24" i="118"/>
  <c r="L86" i="118"/>
  <c r="L23" i="118"/>
  <c r="J23" i="118"/>
  <c r="J47" i="118"/>
  <c r="J12" i="118"/>
  <c r="G20" i="118"/>
  <c r="F25" i="118"/>
  <c r="F18" i="118"/>
  <c r="G79" i="118"/>
  <c r="G25" i="118"/>
  <c r="F78" i="118"/>
  <c r="G17" i="118"/>
  <c r="G44" i="118"/>
  <c r="G45" i="118"/>
  <c r="F20" i="118"/>
  <c r="G90" i="118"/>
  <c r="F10" i="118"/>
  <c r="F43" i="118"/>
  <c r="F77" i="118"/>
  <c r="F89" i="118"/>
  <c r="L45" i="118"/>
  <c r="L78" i="118"/>
  <c r="L79" i="118"/>
  <c r="J45" i="118"/>
  <c r="L17" i="118"/>
  <c r="N14" i="43"/>
  <c r="I14" i="117"/>
  <c r="J17" i="118"/>
  <c r="L25" i="118"/>
  <c r="L20" i="118"/>
  <c r="L13" i="118"/>
  <c r="F9" i="118"/>
  <c r="J13" i="118"/>
  <c r="J18" i="118"/>
  <c r="J25" i="118"/>
  <c r="L18" i="118"/>
  <c r="J20" i="118"/>
  <c r="J24" i="118"/>
  <c r="G43" i="118"/>
  <c r="F22" i="118"/>
  <c r="F56" i="118"/>
  <c r="G10" i="118"/>
  <c r="G56" i="118"/>
  <c r="G77" i="118"/>
  <c r="F21" i="118"/>
  <c r="F55" i="118"/>
  <c r="G11" i="118"/>
  <c r="G89" i="118"/>
  <c r="L10" i="118"/>
  <c r="J10" i="118"/>
  <c r="L11" i="118"/>
  <c r="J11" i="118"/>
  <c r="L90" i="118"/>
  <c r="L89" i="118"/>
  <c r="L77" i="118"/>
  <c r="J43" i="118"/>
  <c r="L56" i="118"/>
  <c r="H10" i="43"/>
  <c r="G10" i="117"/>
  <c r="L43" i="118"/>
  <c r="G22" i="118"/>
  <c r="J56" i="118"/>
  <c r="J77" i="118"/>
  <c r="J90" i="118"/>
  <c r="G55" i="118"/>
  <c r="G9" i="118"/>
  <c r="J21" i="118"/>
  <c r="L55" i="118"/>
  <c r="L9" i="118"/>
  <c r="J55" i="118"/>
  <c r="L22" i="118"/>
  <c r="J9" i="118"/>
  <c r="J22" i="118"/>
  <c r="J89" i="118"/>
  <c r="F75" i="118"/>
  <c r="G41" i="118"/>
  <c r="F7" i="118"/>
  <c r="F41" i="118"/>
  <c r="G75" i="118"/>
  <c r="G21" i="118"/>
  <c r="F26" i="118"/>
  <c r="G22" i="43"/>
  <c r="F23" i="117"/>
  <c r="L21" i="118"/>
  <c r="F60" i="118"/>
  <c r="F8" i="118"/>
  <c r="F42" i="118"/>
  <c r="G76" i="118"/>
  <c r="F76" i="118"/>
  <c r="G94" i="118"/>
  <c r="F94" i="118"/>
  <c r="L94" i="118"/>
  <c r="J75" i="118"/>
  <c r="L41" i="118"/>
  <c r="L75" i="118"/>
  <c r="L42" i="118"/>
  <c r="J41" i="118"/>
  <c r="J76" i="118"/>
  <c r="L60" i="118"/>
  <c r="G7" i="118"/>
  <c r="G60" i="118"/>
  <c r="G42" i="118"/>
  <c r="J7" i="118"/>
  <c r="J60" i="118"/>
  <c r="L76" i="118"/>
  <c r="J42" i="118"/>
  <c r="J94" i="118"/>
  <c r="N8" i="43"/>
  <c r="I8" i="117"/>
  <c r="L7" i="118"/>
  <c r="G26" i="118"/>
  <c r="G8" i="118"/>
  <c r="L26" i="118"/>
  <c r="J26" i="118"/>
  <c r="L8" i="118"/>
  <c r="J8" i="118"/>
  <c r="D41" i="118"/>
  <c r="D43" i="118"/>
  <c r="D44" i="118"/>
  <c r="D45" i="118"/>
  <c r="D47" i="118"/>
  <c r="D48" i="118"/>
  <c r="D49" i="118"/>
  <c r="D50" i="118"/>
  <c r="D51" i="118"/>
  <c r="D53" i="118"/>
  <c r="D54" i="118"/>
  <c r="D55" i="118"/>
  <c r="D56" i="118"/>
  <c r="D57" i="118"/>
  <c r="D58" i="118"/>
  <c r="D75" i="118"/>
  <c r="D78" i="118"/>
  <c r="D80" i="118"/>
  <c r="D81" i="118"/>
  <c r="D83" i="118"/>
  <c r="D84" i="118"/>
  <c r="D86" i="118"/>
  <c r="D87" i="118"/>
  <c r="D88" i="118"/>
  <c r="D89" i="118"/>
  <c r="D91" i="118"/>
  <c r="D93" i="118"/>
  <c r="D94" i="118"/>
  <c r="D13" i="118"/>
  <c r="D15" i="118"/>
  <c r="D16" i="118"/>
  <c r="D19" i="118"/>
  <c r="D20" i="118"/>
  <c r="D21" i="118"/>
  <c r="D24" i="118"/>
  <c r="D92" i="118"/>
  <c r="D17" i="118"/>
  <c r="D85" i="118"/>
  <c r="D11" i="118"/>
  <c r="D79" i="118"/>
  <c r="D22" i="118"/>
  <c r="D90" i="118"/>
  <c r="D9" i="118"/>
  <c r="D77" i="118"/>
  <c r="D14" i="118"/>
  <c r="D82" i="118"/>
  <c r="D25" i="118"/>
  <c r="D59" i="118"/>
  <c r="D18" i="118"/>
  <c r="D52" i="118"/>
  <c r="D12" i="118"/>
  <c r="D46" i="118"/>
  <c r="D76" i="118"/>
  <c r="D23" i="118"/>
  <c r="D10" i="118"/>
  <c r="D60" i="118"/>
  <c r="D7" i="118"/>
  <c r="D42" i="118"/>
  <c r="D26" i="118"/>
  <c r="D8" i="118"/>
  <c r="D40" i="94"/>
  <c r="D42" i="94"/>
  <c r="D43" i="94"/>
  <c r="D44" i="94"/>
  <c r="D45" i="94"/>
  <c r="D46" i="94"/>
  <c r="D47" i="94"/>
  <c r="D48" i="94"/>
  <c r="D49" i="94"/>
  <c r="D50" i="94"/>
  <c r="D52" i="94"/>
  <c r="D53" i="94"/>
  <c r="D55" i="94"/>
  <c r="D56" i="94"/>
  <c r="D57" i="94"/>
  <c r="D58" i="94"/>
  <c r="D73" i="94"/>
  <c r="D75" i="94"/>
  <c r="D76" i="94"/>
  <c r="D77" i="94"/>
  <c r="D78" i="94"/>
  <c r="D79" i="94"/>
  <c r="D80" i="94"/>
  <c r="D81" i="94"/>
  <c r="D82" i="94"/>
  <c r="D83" i="94"/>
  <c r="D85" i="94"/>
  <c r="D86" i="94"/>
  <c r="D87" i="94"/>
  <c r="D88" i="94"/>
  <c r="D89" i="94"/>
  <c r="D90" i="94"/>
  <c r="D91" i="94"/>
  <c r="D7" i="94"/>
  <c r="D11" i="94"/>
  <c r="D12" i="94"/>
  <c r="D16" i="94"/>
  <c r="D17" i="94"/>
  <c r="D18" i="94"/>
  <c r="D24" i="94"/>
  <c r="D25" i="94"/>
  <c r="D26" i="94"/>
  <c r="D23" i="94"/>
  <c r="D10" i="94"/>
  <c r="D22" i="94"/>
  <c r="D9" i="94"/>
  <c r="D21" i="94"/>
  <c r="D15" i="94"/>
  <c r="D41" i="94"/>
  <c r="D54" i="94"/>
  <c r="D14" i="94"/>
  <c r="D20" i="94"/>
  <c r="D13" i="94"/>
  <c r="D92" i="94"/>
  <c r="D84" i="94"/>
  <c r="D19" i="94"/>
  <c r="D59" i="94"/>
  <c r="D51" i="94"/>
  <c r="D8" i="94"/>
  <c r="D74" i="94"/>
  <c r="E41" i="118"/>
  <c r="E55" i="118"/>
  <c r="E43" i="118"/>
  <c r="E77" i="118"/>
  <c r="E44" i="118"/>
  <c r="E79" i="118"/>
  <c r="E46" i="118"/>
  <c r="E80" i="118"/>
  <c r="E81" i="118"/>
  <c r="E48" i="118"/>
  <c r="E49" i="118"/>
  <c r="E50" i="118"/>
  <c r="E84" i="118"/>
  <c r="E51" i="118"/>
  <c r="E85" i="118"/>
  <c r="E52" i="118"/>
  <c r="E53" i="118"/>
  <c r="E87" i="118"/>
  <c r="E88" i="118"/>
  <c r="E90" i="118"/>
  <c r="E57" i="118"/>
  <c r="E91" i="118"/>
  <c r="E92" i="118"/>
  <c r="E93" i="118"/>
  <c r="E60" i="118"/>
  <c r="E94" i="118"/>
  <c r="E42" i="94"/>
  <c r="E43" i="94"/>
  <c r="E44" i="94"/>
  <c r="E45" i="94"/>
  <c r="E48" i="94"/>
  <c r="E50" i="94"/>
  <c r="E51" i="94"/>
  <c r="E52" i="94"/>
  <c r="E53" i="94"/>
  <c r="E56" i="94"/>
  <c r="E57" i="94"/>
  <c r="E58" i="94"/>
  <c r="E73" i="94"/>
  <c r="E75" i="94"/>
  <c r="E76" i="94"/>
  <c r="E79" i="94"/>
  <c r="E81" i="94"/>
  <c r="E82" i="94"/>
  <c r="E83" i="94"/>
  <c r="E84" i="94"/>
  <c r="E87" i="94"/>
  <c r="E89" i="94"/>
  <c r="E90" i="94"/>
  <c r="E91" i="94"/>
  <c r="E7" i="94"/>
  <c r="E11" i="94"/>
  <c r="E13" i="94"/>
  <c r="E14" i="94"/>
  <c r="E15" i="94"/>
  <c r="E16" i="94"/>
  <c r="E19" i="94"/>
  <c r="E21" i="94"/>
  <c r="E22" i="94"/>
  <c r="E23" i="94"/>
  <c r="E24" i="94"/>
  <c r="E20" i="94"/>
  <c r="E12" i="94"/>
  <c r="E88" i="94"/>
  <c r="E80" i="94"/>
  <c r="E49" i="94"/>
  <c r="E40" i="94"/>
  <c r="E8" i="94"/>
  <c r="H24" i="94"/>
  <c r="K24" i="94"/>
  <c r="H16" i="94"/>
  <c r="K16" i="94"/>
  <c r="K7" i="94"/>
  <c r="H7" i="94"/>
  <c r="K85" i="94"/>
  <c r="H85" i="94"/>
  <c r="H77" i="94"/>
  <c r="K77" i="94"/>
  <c r="K54" i="94"/>
  <c r="H54" i="94"/>
  <c r="K46" i="94"/>
  <c r="H46" i="94"/>
  <c r="H23" i="94"/>
  <c r="K23" i="94"/>
  <c r="K15" i="94"/>
  <c r="H15" i="94"/>
  <c r="K84" i="94"/>
  <c r="H84" i="94"/>
  <c r="H76" i="94"/>
  <c r="K76" i="94"/>
  <c r="K53" i="94"/>
  <c r="H53" i="94"/>
  <c r="H45" i="94"/>
  <c r="K45" i="94"/>
  <c r="E18" i="94"/>
  <c r="E86" i="94"/>
  <c r="E78" i="94"/>
  <c r="E55" i="94"/>
  <c r="E47" i="94"/>
  <c r="E25" i="94"/>
  <c r="E17" i="94"/>
  <c r="E85" i="94"/>
  <c r="E77" i="94"/>
  <c r="E54" i="94"/>
  <c r="E46" i="94"/>
  <c r="E59" i="94"/>
  <c r="H22" i="94"/>
  <c r="K22" i="94"/>
  <c r="K14" i="94"/>
  <c r="H14" i="94"/>
  <c r="H91" i="94"/>
  <c r="K91" i="94"/>
  <c r="H83" i="94"/>
  <c r="K83" i="94"/>
  <c r="H75" i="94"/>
  <c r="K75" i="94"/>
  <c r="K52" i="94"/>
  <c r="H52" i="94"/>
  <c r="H44" i="94"/>
  <c r="K44" i="94"/>
  <c r="K21" i="94"/>
  <c r="H21" i="94"/>
  <c r="K13" i="94"/>
  <c r="H13" i="94"/>
  <c r="H90" i="94"/>
  <c r="K90" i="94"/>
  <c r="H82" i="94"/>
  <c r="K82" i="94"/>
  <c r="H73" i="94"/>
  <c r="K73" i="94"/>
  <c r="H51" i="94"/>
  <c r="K51" i="94"/>
  <c r="H43" i="94"/>
  <c r="K43" i="94"/>
  <c r="H59" i="94"/>
  <c r="K59" i="94"/>
  <c r="K20" i="94"/>
  <c r="H20" i="94"/>
  <c r="H12" i="94"/>
  <c r="K12" i="94"/>
  <c r="H89" i="94"/>
  <c r="K89" i="94"/>
  <c r="H81" i="94"/>
  <c r="K81" i="94"/>
  <c r="H58" i="94"/>
  <c r="K58" i="94"/>
  <c r="H50" i="94"/>
  <c r="K50" i="94"/>
  <c r="H42" i="94"/>
  <c r="K42" i="94"/>
  <c r="K19" i="94"/>
  <c r="H19" i="94"/>
  <c r="H11" i="94"/>
  <c r="K11" i="94"/>
  <c r="H88" i="94"/>
  <c r="K88" i="94"/>
  <c r="H80" i="94"/>
  <c r="K80" i="94"/>
  <c r="H57" i="94"/>
  <c r="K57" i="94"/>
  <c r="H49" i="94"/>
  <c r="K49" i="94"/>
  <c r="H40" i="94"/>
  <c r="K40" i="94"/>
  <c r="H18" i="94"/>
  <c r="K18" i="94"/>
  <c r="H10" i="94"/>
  <c r="K10" i="94"/>
  <c r="H87" i="94"/>
  <c r="K87" i="94"/>
  <c r="K79" i="94"/>
  <c r="H79" i="94"/>
  <c r="H56" i="94"/>
  <c r="K56" i="94"/>
  <c r="K48" i="94"/>
  <c r="H48" i="94"/>
  <c r="H25" i="94"/>
  <c r="K25" i="94"/>
  <c r="H17" i="94"/>
  <c r="K17" i="94"/>
  <c r="H9" i="94"/>
  <c r="K9" i="94"/>
  <c r="K86" i="94"/>
  <c r="H86" i="94"/>
  <c r="K78" i="94"/>
  <c r="H78" i="94"/>
  <c r="H55" i="94"/>
  <c r="K55" i="94"/>
  <c r="K47" i="94"/>
  <c r="H47" i="94"/>
  <c r="E47" i="118"/>
  <c r="E89" i="118"/>
  <c r="I78" i="118"/>
  <c r="K78" i="118"/>
  <c r="H78" i="118"/>
  <c r="E74" i="94"/>
  <c r="H85" i="118"/>
  <c r="I85" i="118"/>
  <c r="K85" i="118"/>
  <c r="H59" i="118"/>
  <c r="I59" i="118"/>
  <c r="K59" i="118"/>
  <c r="H50" i="118"/>
  <c r="K50" i="118"/>
  <c r="I50" i="118"/>
  <c r="E83" i="118"/>
  <c r="E56" i="118"/>
  <c r="E58" i="118"/>
  <c r="I86" i="118"/>
  <c r="K86" i="118"/>
  <c r="H86" i="118"/>
  <c r="H51" i="118"/>
  <c r="K51" i="118"/>
  <c r="I51" i="118"/>
  <c r="H44" i="118"/>
  <c r="K44" i="118"/>
  <c r="I44" i="118"/>
  <c r="I77" i="118"/>
  <c r="K77" i="118"/>
  <c r="H77" i="118"/>
  <c r="E59" i="118"/>
  <c r="I87" i="118"/>
  <c r="K87" i="118"/>
  <c r="H87" i="118"/>
  <c r="H52" i="118"/>
  <c r="I52" i="118"/>
  <c r="K52" i="118"/>
  <c r="H79" i="118"/>
  <c r="I79" i="118"/>
  <c r="K79" i="118"/>
  <c r="E78" i="118"/>
  <c r="K43" i="118"/>
  <c r="I43" i="118"/>
  <c r="H43" i="118"/>
  <c r="H75" i="118"/>
  <c r="I75" i="118"/>
  <c r="K75" i="118"/>
  <c r="I91" i="118"/>
  <c r="K91" i="118"/>
  <c r="H91" i="118"/>
  <c r="I53" i="118"/>
  <c r="K53" i="118"/>
  <c r="H53" i="118"/>
  <c r="E86" i="118"/>
  <c r="K80" i="118"/>
  <c r="I80" i="118"/>
  <c r="H80" i="118"/>
  <c r="H45" i="118"/>
  <c r="I45" i="118"/>
  <c r="K45" i="118"/>
  <c r="K41" i="118"/>
  <c r="I41" i="118"/>
  <c r="H41" i="118"/>
  <c r="K57" i="118"/>
  <c r="I57" i="118"/>
  <c r="H57" i="118"/>
  <c r="I88" i="118"/>
  <c r="K88" i="118"/>
  <c r="H88" i="118"/>
  <c r="H46" i="118"/>
  <c r="K46" i="118"/>
  <c r="I46" i="118"/>
  <c r="E75" i="118"/>
  <c r="I90" i="118"/>
  <c r="K90" i="118"/>
  <c r="H90" i="118"/>
  <c r="K54" i="118"/>
  <c r="H54" i="118"/>
  <c r="I54" i="118"/>
  <c r="H83" i="118"/>
  <c r="I83" i="118"/>
  <c r="K83" i="118"/>
  <c r="I82" i="118"/>
  <c r="K82" i="118"/>
  <c r="H82" i="118"/>
  <c r="H81" i="118"/>
  <c r="I81" i="118"/>
  <c r="K81" i="118"/>
  <c r="E45" i="118"/>
  <c r="H89" i="118"/>
  <c r="I89" i="118"/>
  <c r="K89" i="118"/>
  <c r="I92" i="118"/>
  <c r="K92" i="118"/>
  <c r="H92" i="118"/>
  <c r="K56" i="118"/>
  <c r="I56" i="118"/>
  <c r="H56" i="118"/>
  <c r="K49" i="118"/>
  <c r="I49" i="118"/>
  <c r="H49" i="118"/>
  <c r="K48" i="118"/>
  <c r="I48" i="118"/>
  <c r="H48" i="118"/>
  <c r="K47" i="118"/>
  <c r="I47" i="118"/>
  <c r="H47" i="118"/>
  <c r="H11" i="118"/>
  <c r="K93" i="118"/>
  <c r="I93" i="118"/>
  <c r="H93" i="118"/>
  <c r="H58" i="118"/>
  <c r="K58" i="118"/>
  <c r="I58" i="118"/>
  <c r="E54" i="118"/>
  <c r="I84" i="118"/>
  <c r="K84" i="118"/>
  <c r="H84" i="118"/>
  <c r="E82" i="118"/>
  <c r="K55" i="118"/>
  <c r="I55" i="118"/>
  <c r="H55" i="118"/>
  <c r="H41" i="94"/>
  <c r="E42" i="118"/>
  <c r="E21" i="118"/>
  <c r="E22" i="118"/>
  <c r="K21" i="118"/>
  <c r="E26" i="94"/>
  <c r="E92" i="94"/>
  <c r="K60" i="118"/>
  <c r="I9" i="94"/>
  <c r="I25" i="94"/>
  <c r="I10" i="94"/>
  <c r="I73" i="94"/>
  <c r="I90" i="94"/>
  <c r="I52" i="94"/>
  <c r="K22" i="118"/>
  <c r="I42" i="94"/>
  <c r="I58" i="94"/>
  <c r="I59" i="94"/>
  <c r="I91" i="94"/>
  <c r="E9" i="94"/>
  <c r="E10" i="94"/>
  <c r="I79" i="94"/>
  <c r="I57" i="94"/>
  <c r="I81" i="94"/>
  <c r="I12" i="94"/>
  <c r="I43" i="94"/>
  <c r="I13" i="94"/>
  <c r="I78" i="94"/>
  <c r="I40" i="94"/>
  <c r="I75" i="94"/>
  <c r="I14" i="94"/>
  <c r="I15" i="94"/>
  <c r="I46" i="94"/>
  <c r="I77" i="94"/>
  <c r="I17" i="94"/>
  <c r="I80" i="94"/>
  <c r="I11" i="94"/>
  <c r="I45" i="94"/>
  <c r="I76" i="94"/>
  <c r="H76" i="118"/>
  <c r="I47" i="94"/>
  <c r="I86" i="94"/>
  <c r="I48" i="94"/>
  <c r="I87" i="94"/>
  <c r="I18" i="94"/>
  <c r="I50" i="94"/>
  <c r="I20" i="94"/>
  <c r="I82" i="94"/>
  <c r="I21" i="94"/>
  <c r="I44" i="94"/>
  <c r="I22" i="94"/>
  <c r="I54" i="94"/>
  <c r="I85" i="94"/>
  <c r="K94" i="118"/>
  <c r="I49" i="94"/>
  <c r="I83" i="94"/>
  <c r="I84" i="94"/>
  <c r="I7" i="94"/>
  <c r="K18" i="118"/>
  <c r="I55" i="94"/>
  <c r="I56" i="94"/>
  <c r="I88" i="94"/>
  <c r="I19" i="94"/>
  <c r="I89" i="94"/>
  <c r="I51" i="94"/>
  <c r="I53" i="94"/>
  <c r="I23" i="94"/>
  <c r="I16" i="94"/>
  <c r="I24" i="94"/>
  <c r="H74" i="94"/>
  <c r="E14" i="118"/>
  <c r="E12" i="118"/>
  <c r="K15" i="118"/>
  <c r="E17" i="118"/>
  <c r="I21" i="118"/>
  <c r="H18" i="118"/>
  <c r="I94" i="118"/>
  <c r="E41" i="94"/>
  <c r="H15" i="118"/>
  <c r="E25" i="118"/>
  <c r="H21" i="118"/>
  <c r="H60" i="118"/>
  <c r="E15" i="118"/>
  <c r="K17" i="118"/>
  <c r="H17" i="118"/>
  <c r="I17" i="118"/>
  <c r="E76" i="118"/>
  <c r="E20" i="118"/>
  <c r="H20" i="118"/>
  <c r="K20" i="118"/>
  <c r="I20" i="118"/>
  <c r="I15" i="118"/>
  <c r="E26" i="118"/>
  <c r="I60" i="118"/>
  <c r="I23" i="118"/>
  <c r="K74" i="94"/>
  <c r="K41" i="94"/>
  <c r="E23" i="118"/>
  <c r="H13" i="118"/>
  <c r="I19" i="118"/>
  <c r="H19" i="118"/>
  <c r="K19" i="118"/>
  <c r="I22" i="118"/>
  <c r="K11" i="118"/>
  <c r="H23" i="118"/>
  <c r="H26" i="94"/>
  <c r="K26" i="94"/>
  <c r="K25" i="118"/>
  <c r="I25" i="118"/>
  <c r="H25" i="118"/>
  <c r="E7" i="118"/>
  <c r="K13" i="118"/>
  <c r="H7" i="118"/>
  <c r="I7" i="118"/>
  <c r="K7" i="118"/>
  <c r="H22" i="118"/>
  <c r="I11" i="118"/>
  <c r="K23" i="118"/>
  <c r="H12" i="118"/>
  <c r="I12" i="118"/>
  <c r="K12" i="118"/>
  <c r="I13" i="118"/>
  <c r="E19" i="118"/>
  <c r="E24" i="118"/>
  <c r="K76" i="118"/>
  <c r="E13" i="118"/>
  <c r="K9" i="118"/>
  <c r="H9" i="118"/>
  <c r="I9" i="118"/>
  <c r="H24" i="118"/>
  <c r="I24" i="118"/>
  <c r="K24" i="118"/>
  <c r="H42" i="118"/>
  <c r="K42" i="118"/>
  <c r="I42" i="118"/>
  <c r="H14" i="118"/>
  <c r="I14" i="118"/>
  <c r="K14" i="118"/>
  <c r="I76" i="118"/>
  <c r="I18" i="118"/>
  <c r="H94" i="118"/>
  <c r="H92" i="94"/>
  <c r="K92" i="94"/>
  <c r="H16" i="118"/>
  <c r="I16" i="118"/>
  <c r="K16" i="118"/>
  <c r="E11" i="118"/>
  <c r="E18" i="118"/>
  <c r="E16" i="118"/>
  <c r="I10" i="118"/>
  <c r="K10" i="118"/>
  <c r="H10" i="118"/>
  <c r="H8" i="94"/>
  <c r="K8" i="94"/>
  <c r="E8" i="118"/>
  <c r="I41" i="94"/>
  <c r="E10" i="118"/>
  <c r="E9" i="118"/>
  <c r="H26" i="118"/>
  <c r="I8" i="94"/>
  <c r="I92" i="94"/>
  <c r="I26" i="94"/>
  <c r="I74" i="94"/>
  <c r="I26" i="118"/>
  <c r="K26" i="118"/>
  <c r="H8" i="118"/>
  <c r="I8" i="118"/>
  <c r="K8" i="118"/>
  <c r="D42" i="95"/>
  <c r="D43" i="95"/>
  <c r="D44" i="95"/>
  <c r="D45" i="95"/>
  <c r="D46" i="95"/>
  <c r="D47" i="95"/>
  <c r="D48" i="95"/>
  <c r="D49" i="95"/>
  <c r="D50" i="95"/>
  <c r="D51" i="95"/>
  <c r="D52" i="95"/>
  <c r="D53" i="95"/>
  <c r="D54" i="95"/>
  <c r="D55" i="95"/>
  <c r="D56" i="95"/>
  <c r="D57" i="95"/>
  <c r="D58" i="95"/>
  <c r="D73" i="95"/>
  <c r="D75" i="95"/>
  <c r="D76" i="95"/>
  <c r="D77" i="95"/>
  <c r="D78" i="95"/>
  <c r="D79" i="95"/>
  <c r="D80" i="95"/>
  <c r="D81" i="95"/>
  <c r="D82" i="95"/>
  <c r="D83" i="95"/>
  <c r="D85" i="95"/>
  <c r="D86" i="95"/>
  <c r="D87" i="95"/>
  <c r="D74" i="95"/>
  <c r="D88" i="95"/>
  <c r="D89" i="95"/>
  <c r="D90" i="95"/>
  <c r="D91" i="95"/>
  <c r="D9" i="95"/>
  <c r="D11" i="95"/>
  <c r="D26" i="95"/>
  <c r="D24" i="95"/>
  <c r="E7" i="95"/>
  <c r="E12" i="95"/>
  <c r="E17" i="95"/>
  <c r="E18" i="95"/>
  <c r="E21" i="95"/>
  <c r="E24" i="95"/>
  <c r="E25" i="95"/>
  <c r="E75" i="95"/>
  <c r="E77" i="95"/>
  <c r="E80" i="95"/>
  <c r="E81" i="95"/>
  <c r="E85" i="95"/>
  <c r="E88" i="95"/>
  <c r="E89" i="95"/>
  <c r="E90" i="95"/>
  <c r="E45" i="95"/>
  <c r="E46" i="95"/>
  <c r="E49" i="95"/>
  <c r="E50" i="95"/>
  <c r="E53" i="95"/>
  <c r="E54" i="95"/>
  <c r="E56" i="95"/>
  <c r="E57" i="95"/>
  <c r="E58" i="95"/>
  <c r="J23" i="43"/>
  <c r="V23" i="43"/>
  <c r="J26" i="43"/>
  <c r="V26" i="43"/>
  <c r="J22" i="43"/>
  <c r="V22" i="43"/>
  <c r="J18" i="43"/>
  <c r="V18" i="43"/>
  <c r="J24" i="43"/>
  <c r="V24" i="43"/>
  <c r="J21" i="43"/>
  <c r="V21" i="43"/>
  <c r="F23" i="43"/>
  <c r="F26" i="43"/>
  <c r="F25" i="43"/>
  <c r="F24" i="43"/>
  <c r="F22" i="43"/>
  <c r="F21" i="43"/>
  <c r="U26" i="43"/>
  <c r="U22" i="43"/>
  <c r="U25" i="43"/>
  <c r="U21" i="43"/>
  <c r="U23" i="43"/>
  <c r="U24" i="43"/>
  <c r="U13" i="43"/>
  <c r="F20" i="43"/>
  <c r="F19" i="43"/>
  <c r="U20" i="43"/>
  <c r="U19" i="43"/>
  <c r="F18" i="43"/>
  <c r="U18" i="43"/>
  <c r="F17" i="50"/>
  <c r="F21" i="50"/>
  <c r="F13" i="50"/>
  <c r="J13" i="50"/>
  <c r="J21" i="50"/>
  <c r="J26" i="50"/>
  <c r="F26" i="50"/>
  <c r="J25" i="50"/>
  <c r="J17" i="50"/>
  <c r="J18" i="50"/>
  <c r="F24" i="50"/>
  <c r="J24" i="50"/>
  <c r="F23" i="50"/>
  <c r="J23" i="50"/>
  <c r="J22" i="50"/>
  <c r="J20" i="50"/>
  <c r="J19" i="50"/>
  <c r="F19" i="50"/>
  <c r="J19" i="43"/>
  <c r="V19" i="43"/>
  <c r="J20" i="43"/>
  <c r="V20" i="43"/>
  <c r="J25" i="43"/>
  <c r="V25" i="43"/>
  <c r="J13" i="43"/>
  <c r="V13" i="43"/>
  <c r="F13" i="43"/>
  <c r="N17" i="50"/>
  <c r="AA17" i="50"/>
  <c r="N19" i="50"/>
  <c r="AA19" i="50"/>
  <c r="N23" i="50"/>
  <c r="AA23" i="50"/>
  <c r="N25" i="50"/>
  <c r="AA25" i="50"/>
  <c r="O22" i="50"/>
  <c r="AB22" i="50"/>
  <c r="P21" i="50"/>
  <c r="AC21" i="50"/>
  <c r="N21" i="50"/>
  <c r="AA21" i="50"/>
  <c r="O18" i="50"/>
  <c r="AB18" i="50"/>
  <c r="O24" i="50"/>
  <c r="AB24" i="50"/>
  <c r="P18" i="50"/>
  <c r="AC18" i="50"/>
  <c r="P22" i="50"/>
  <c r="AC22" i="50"/>
  <c r="P13" i="50"/>
  <c r="AC13" i="50"/>
  <c r="P24" i="50"/>
  <c r="AC24" i="50"/>
  <c r="N22" i="50"/>
  <c r="AA22" i="50"/>
  <c r="O13" i="50"/>
  <c r="AB13" i="50"/>
  <c r="O20" i="50"/>
  <c r="AB20" i="50"/>
  <c r="O26" i="50"/>
  <c r="AB26" i="50"/>
  <c r="P20" i="50"/>
  <c r="AC20" i="50"/>
  <c r="P26" i="50"/>
  <c r="AC26" i="50"/>
  <c r="N13" i="50"/>
  <c r="AA13" i="50"/>
  <c r="N18" i="50"/>
  <c r="AA18" i="50"/>
  <c r="N24" i="50"/>
  <c r="AA24" i="50"/>
  <c r="N26" i="50"/>
  <c r="AA26" i="50"/>
  <c r="O17" i="50"/>
  <c r="AB17" i="50"/>
  <c r="P17" i="50"/>
  <c r="AC17" i="50"/>
  <c r="N20" i="50"/>
  <c r="AA20" i="50"/>
  <c r="O23" i="50"/>
  <c r="AB23" i="50"/>
  <c r="P23" i="50"/>
  <c r="AC23" i="50"/>
  <c r="O19" i="50"/>
  <c r="AB19" i="50"/>
  <c r="O25" i="50"/>
  <c r="AB25" i="50"/>
  <c r="P19" i="50"/>
  <c r="AC19" i="50"/>
  <c r="O21" i="50"/>
  <c r="AB21" i="50"/>
  <c r="P25" i="50"/>
  <c r="AC25" i="50"/>
  <c r="G52" i="94"/>
  <c r="G87" i="94"/>
  <c r="G17" i="94"/>
  <c r="G22" i="94"/>
  <c r="G51" i="94"/>
  <c r="G19" i="94"/>
  <c r="G55" i="94"/>
  <c r="G18" i="94"/>
  <c r="G78" i="94"/>
  <c r="G19" i="95"/>
  <c r="G54" i="95"/>
  <c r="G86" i="95"/>
  <c r="G58" i="95"/>
  <c r="G51" i="95"/>
  <c r="G82" i="95"/>
  <c r="G90" i="95"/>
  <c r="G45" i="95"/>
  <c r="G16" i="95"/>
  <c r="G12" i="95"/>
  <c r="G17" i="95"/>
  <c r="G21" i="95"/>
  <c r="G49" i="95"/>
  <c r="G25" i="95"/>
  <c r="G56" i="95"/>
  <c r="G85" i="95"/>
  <c r="G89" i="95"/>
  <c r="G91" i="95"/>
  <c r="G50" i="95"/>
  <c r="G78" i="95"/>
  <c r="G84" i="95"/>
  <c r="G57" i="95"/>
  <c r="G22" i="95"/>
  <c r="G83" i="95"/>
  <c r="G87" i="95"/>
  <c r="G55" i="95"/>
  <c r="G88" i="95"/>
  <c r="G18" i="95"/>
  <c r="G49" i="94"/>
  <c r="G47" i="94"/>
  <c r="G82" i="94"/>
  <c r="G14" i="94"/>
  <c r="J15" i="43"/>
  <c r="V15" i="43"/>
  <c r="J17" i="43"/>
  <c r="V17" i="43"/>
  <c r="U16" i="43"/>
  <c r="F16" i="43"/>
  <c r="G76" i="94"/>
  <c r="U17" i="43"/>
  <c r="F17" i="43"/>
  <c r="U15" i="43"/>
  <c r="F15" i="43"/>
  <c r="J16" i="43"/>
  <c r="V16" i="43"/>
  <c r="G13" i="94"/>
  <c r="J14" i="43"/>
  <c r="V14" i="43"/>
  <c r="F11" i="43"/>
  <c r="U11" i="43"/>
  <c r="F14" i="43"/>
  <c r="U14" i="43"/>
  <c r="J11" i="43"/>
  <c r="V11" i="43"/>
  <c r="J12" i="43"/>
  <c r="V12" i="43"/>
  <c r="U12" i="43"/>
  <c r="F12" i="43"/>
  <c r="U10" i="43"/>
  <c r="F10" i="43"/>
  <c r="J8" i="43"/>
  <c r="V8" i="43"/>
  <c r="G11" i="94"/>
  <c r="J10" i="43"/>
  <c r="V10" i="43"/>
  <c r="F59" i="94"/>
  <c r="F26" i="94"/>
  <c r="U8" i="43"/>
  <c r="U9" i="43"/>
  <c r="L90" i="95"/>
  <c r="I25" i="50"/>
  <c r="W25" i="50"/>
  <c r="E21" i="50"/>
  <c r="T21" i="50"/>
  <c r="J86" i="95"/>
  <c r="J54" i="95"/>
  <c r="D22" i="50"/>
  <c r="S22" i="50"/>
  <c r="C17" i="50"/>
  <c r="R17" i="50"/>
  <c r="J16" i="95"/>
  <c r="D25" i="50"/>
  <c r="S25" i="50"/>
  <c r="J57" i="95"/>
  <c r="L23" i="95"/>
  <c r="G24" i="50"/>
  <c r="U24" i="50"/>
  <c r="D17" i="50"/>
  <c r="S17" i="50"/>
  <c r="J49" i="95"/>
  <c r="J91" i="95"/>
  <c r="E26" i="50"/>
  <c r="T26" i="50"/>
  <c r="J78" i="95"/>
  <c r="E13" i="50"/>
  <c r="T13" i="50"/>
  <c r="E22" i="50"/>
  <c r="T22" i="50"/>
  <c r="J87" i="95"/>
  <c r="L91" i="95"/>
  <c r="I26" i="50"/>
  <c r="W26" i="50"/>
  <c r="L52" i="95"/>
  <c r="H20" i="50"/>
  <c r="V20" i="50"/>
  <c r="C26" i="50"/>
  <c r="R26" i="50"/>
  <c r="J25" i="95"/>
  <c r="L87" i="95"/>
  <c r="I22" i="50"/>
  <c r="W22" i="50"/>
  <c r="D20" i="50"/>
  <c r="S20" i="50"/>
  <c r="J52" i="95"/>
  <c r="H22" i="50"/>
  <c r="V22" i="50"/>
  <c r="L54" i="95"/>
  <c r="L16" i="95"/>
  <c r="G17" i="50"/>
  <c r="U17" i="50"/>
  <c r="E18" i="50"/>
  <c r="T18" i="50"/>
  <c r="J83" i="95"/>
  <c r="I19" i="50"/>
  <c r="W19" i="50"/>
  <c r="L84" i="95"/>
  <c r="L51" i="95"/>
  <c r="H19" i="50"/>
  <c r="V19" i="50"/>
  <c r="E25" i="50"/>
  <c r="T25" i="50"/>
  <c r="J90" i="95"/>
  <c r="L19" i="95"/>
  <c r="G20" i="50"/>
  <c r="U20" i="50"/>
  <c r="E23" i="50"/>
  <c r="T23" i="50"/>
  <c r="J88" i="95"/>
  <c r="I24" i="50"/>
  <c r="W24" i="50"/>
  <c r="L89" i="95"/>
  <c r="H18" i="50"/>
  <c r="V18" i="50"/>
  <c r="L50" i="95"/>
  <c r="J56" i="95"/>
  <c r="D24" i="50"/>
  <c r="S24" i="50"/>
  <c r="J20" i="95"/>
  <c r="C25" i="50"/>
  <c r="R25" i="50"/>
  <c r="J24" i="95"/>
  <c r="L17" i="95"/>
  <c r="G18" i="50"/>
  <c r="U18" i="50"/>
  <c r="L85" i="95"/>
  <c r="L45" i="95"/>
  <c r="H13" i="50"/>
  <c r="V13" i="50"/>
  <c r="C18" i="50"/>
  <c r="R18" i="50"/>
  <c r="J17" i="95"/>
  <c r="J85" i="95"/>
  <c r="E20" i="50"/>
  <c r="T20" i="50"/>
  <c r="J89" i="95"/>
  <c r="E24" i="50"/>
  <c r="T24" i="50"/>
  <c r="C23" i="50"/>
  <c r="R23" i="50"/>
  <c r="J22" i="95"/>
  <c r="I23" i="50"/>
  <c r="W23" i="50"/>
  <c r="L88" i="95"/>
  <c r="J84" i="95"/>
  <c r="E19" i="50"/>
  <c r="T19" i="50"/>
  <c r="L49" i="95"/>
  <c r="H17" i="50"/>
  <c r="V17" i="50"/>
  <c r="E17" i="50"/>
  <c r="T17" i="50"/>
  <c r="J82" i="95"/>
  <c r="J45" i="95"/>
  <c r="D13" i="50"/>
  <c r="S13" i="50"/>
  <c r="L86" i="95"/>
  <c r="I21" i="50"/>
  <c r="W21" i="50"/>
  <c r="H21" i="50"/>
  <c r="V21" i="50"/>
  <c r="L53" i="95"/>
  <c r="L55" i="95"/>
  <c r="H23" i="50"/>
  <c r="V23" i="50"/>
  <c r="G22" i="50"/>
  <c r="U22" i="50"/>
  <c r="L21" i="95"/>
  <c r="I18" i="50"/>
  <c r="W18" i="50"/>
  <c r="L83" i="95"/>
  <c r="J21" i="95"/>
  <c r="C22" i="50"/>
  <c r="R22" i="50"/>
  <c r="D18" i="50"/>
  <c r="S18" i="50"/>
  <c r="J50" i="95"/>
  <c r="L57" i="95"/>
  <c r="H25" i="50"/>
  <c r="V25" i="50"/>
  <c r="I17" i="50"/>
  <c r="W17" i="50"/>
  <c r="L82" i="95"/>
  <c r="L25" i="95"/>
  <c r="G26" i="50"/>
  <c r="U26" i="50"/>
  <c r="H26" i="50"/>
  <c r="V26" i="50"/>
  <c r="L58" i="95"/>
  <c r="C20" i="50"/>
  <c r="R20" i="50"/>
  <c r="J19" i="95"/>
  <c r="L78" i="95"/>
  <c r="I13" i="50"/>
  <c r="W13" i="50"/>
  <c r="J12" i="95"/>
  <c r="C13" i="50"/>
  <c r="R13" i="50"/>
  <c r="J58" i="95"/>
  <c r="D26" i="50"/>
  <c r="S26" i="50"/>
  <c r="L20" i="95"/>
  <c r="G21" i="50"/>
  <c r="U21" i="50"/>
  <c r="L22" i="95"/>
  <c r="G23" i="50"/>
  <c r="U23" i="50"/>
  <c r="J18" i="95"/>
  <c r="C19" i="50"/>
  <c r="R19" i="50"/>
  <c r="D21" i="50"/>
  <c r="S21" i="50"/>
  <c r="J53" i="95"/>
  <c r="G13" i="50"/>
  <c r="U13" i="50"/>
  <c r="L12" i="95"/>
  <c r="J55" i="95"/>
  <c r="H24" i="50"/>
  <c r="V24" i="50"/>
  <c r="L56" i="95"/>
  <c r="G19" i="50"/>
  <c r="U19" i="50"/>
  <c r="L18" i="95"/>
  <c r="F20" i="50"/>
  <c r="F25" i="50"/>
  <c r="F22" i="50"/>
  <c r="F18" i="50"/>
  <c r="K21" i="50"/>
  <c r="X21" i="50"/>
  <c r="F20" i="95"/>
  <c r="D84" i="95"/>
  <c r="D92" i="95"/>
  <c r="L25" i="50"/>
  <c r="Y25" i="50"/>
  <c r="F57" i="95"/>
  <c r="F50" i="95"/>
  <c r="L18" i="50"/>
  <c r="Y18" i="50"/>
  <c r="E55" i="95"/>
  <c r="E73" i="95"/>
  <c r="G52" i="95"/>
  <c r="G53" i="95"/>
  <c r="F82" i="95"/>
  <c r="M17" i="50"/>
  <c r="Z17" i="50"/>
  <c r="F88" i="95"/>
  <c r="M23" i="50"/>
  <c r="Z23" i="50"/>
  <c r="D21" i="95"/>
  <c r="D8" i="95"/>
  <c r="D10" i="95"/>
  <c r="M21" i="50"/>
  <c r="Z21" i="50"/>
  <c r="F86" i="95"/>
  <c r="G24" i="95"/>
  <c r="E42" i="95"/>
  <c r="G23" i="95"/>
  <c r="M13" i="50"/>
  <c r="Z13" i="50"/>
  <c r="F78" i="95"/>
  <c r="E84" i="95"/>
  <c r="M18" i="50"/>
  <c r="Z18" i="50"/>
  <c r="F83" i="95"/>
  <c r="M24" i="50"/>
  <c r="Z24" i="50"/>
  <c r="F89" i="95"/>
  <c r="D22" i="95"/>
  <c r="D16" i="95"/>
  <c r="K25" i="50"/>
  <c r="X25" i="50"/>
  <c r="F24" i="95"/>
  <c r="M25" i="50"/>
  <c r="Z25" i="50"/>
  <c r="F90" i="95"/>
  <c r="D15" i="95"/>
  <c r="D59" i="95"/>
  <c r="D40" i="95"/>
  <c r="F12" i="95"/>
  <c r="K13" i="50"/>
  <c r="X13" i="50"/>
  <c r="F17" i="95"/>
  <c r="K18" i="50"/>
  <c r="X18" i="50"/>
  <c r="F49" i="95"/>
  <c r="L17" i="50"/>
  <c r="Y17" i="50"/>
  <c r="L23" i="50"/>
  <c r="Y23" i="50"/>
  <c r="F55" i="95"/>
  <c r="L26" i="50"/>
  <c r="Y26" i="50"/>
  <c r="F58" i="95"/>
  <c r="F87" i="95"/>
  <c r="M22" i="50"/>
  <c r="Z22" i="50"/>
  <c r="D20" i="95"/>
  <c r="D14" i="95"/>
  <c r="F21" i="95"/>
  <c r="K22" i="50"/>
  <c r="X22" i="50"/>
  <c r="F45" i="95"/>
  <c r="L13" i="50"/>
  <c r="Y13" i="50"/>
  <c r="F85" i="95"/>
  <c r="M20" i="50"/>
  <c r="Z20" i="50"/>
  <c r="D25" i="95"/>
  <c r="D19" i="95"/>
  <c r="D13" i="95"/>
  <c r="D7" i="95"/>
  <c r="K20" i="50"/>
  <c r="X20" i="50"/>
  <c r="F19" i="95"/>
  <c r="F23" i="95"/>
  <c r="K24" i="50"/>
  <c r="X24" i="50"/>
  <c r="F51" i="95"/>
  <c r="L19" i="50"/>
  <c r="Y19" i="50"/>
  <c r="D18" i="95"/>
  <c r="D12" i="95"/>
  <c r="K19" i="50"/>
  <c r="X19" i="50"/>
  <c r="F18" i="95"/>
  <c r="F25" i="95"/>
  <c r="K26" i="50"/>
  <c r="X26" i="50"/>
  <c r="L21" i="50"/>
  <c r="Y21" i="50"/>
  <c r="F53" i="95"/>
  <c r="F54" i="95"/>
  <c r="L22" i="50"/>
  <c r="Y22" i="50"/>
  <c r="D23" i="95"/>
  <c r="D17" i="95"/>
  <c r="E8" i="43"/>
  <c r="E8" i="117"/>
  <c r="W8" i="117"/>
  <c r="J73" i="94"/>
  <c r="D8" i="43"/>
  <c r="D8" i="117"/>
  <c r="J40" i="94"/>
  <c r="C12" i="43"/>
  <c r="C12" i="117"/>
  <c r="U12" i="117"/>
  <c r="J11" i="94"/>
  <c r="C8" i="43"/>
  <c r="C8" i="117"/>
  <c r="U8" i="117"/>
  <c r="J7" i="94"/>
  <c r="L9" i="43"/>
  <c r="AG9" i="43"/>
  <c r="F41" i="94"/>
  <c r="F8" i="43"/>
  <c r="F8" i="94"/>
  <c r="K9" i="43"/>
  <c r="AF9" i="43"/>
  <c r="E10" i="43"/>
  <c r="E10" i="117"/>
  <c r="J75" i="94"/>
  <c r="K14" i="43"/>
  <c r="AF14" i="43"/>
  <c r="F13" i="94"/>
  <c r="C11" i="43"/>
  <c r="J10" i="94"/>
  <c r="A12" i="43"/>
  <c r="G8" i="43"/>
  <c r="F8" i="117"/>
  <c r="L7" i="94"/>
  <c r="G11" i="43"/>
  <c r="F11" i="117"/>
  <c r="L10" i="94"/>
  <c r="K8" i="43"/>
  <c r="AF8" i="43"/>
  <c r="F7" i="94"/>
  <c r="E12" i="43"/>
  <c r="E12" i="117"/>
  <c r="W12" i="117"/>
  <c r="J77" i="94"/>
  <c r="F10" i="94"/>
  <c r="K11" i="43"/>
  <c r="AF11" i="43"/>
  <c r="F40" i="94"/>
  <c r="L8" i="43"/>
  <c r="AG8" i="43"/>
  <c r="M8" i="43"/>
  <c r="AH8" i="43"/>
  <c r="F73" i="94"/>
  <c r="I10" i="43"/>
  <c r="H10" i="117"/>
  <c r="Z10" i="117"/>
  <c r="L75" i="94"/>
  <c r="C14" i="43"/>
  <c r="C14" i="117"/>
  <c r="U14" i="117"/>
  <c r="J13" i="94"/>
  <c r="A14" i="43"/>
  <c r="H8" i="43"/>
  <c r="G8" i="117"/>
  <c r="L40" i="94"/>
  <c r="I8" i="43"/>
  <c r="H8" i="117"/>
  <c r="L73" i="94"/>
  <c r="F75" i="94"/>
  <c r="M10" i="43"/>
  <c r="AH10" i="43"/>
  <c r="L10" i="43"/>
  <c r="AG10" i="43"/>
  <c r="F42" i="94"/>
  <c r="A9" i="43"/>
  <c r="G10" i="43"/>
  <c r="F10" i="117"/>
  <c r="X10" i="117"/>
  <c r="L9" i="94"/>
  <c r="D10" i="43"/>
  <c r="D10" i="117"/>
  <c r="V10" i="117"/>
  <c r="J42" i="94"/>
  <c r="G12" i="43"/>
  <c r="F12" i="117"/>
  <c r="X12" i="117"/>
  <c r="L11" i="94"/>
  <c r="L42" i="94"/>
  <c r="K10" i="43"/>
  <c r="AF10" i="43"/>
  <c r="F9" i="94"/>
  <c r="F11" i="94"/>
  <c r="K12" i="43"/>
  <c r="AF12" i="43"/>
  <c r="N11" i="43"/>
  <c r="AI11" i="43"/>
  <c r="A8" i="43"/>
  <c r="A10" i="43"/>
  <c r="G14" i="43"/>
  <c r="W14" i="43"/>
  <c r="L13" i="94"/>
  <c r="D11" i="43"/>
  <c r="D11" i="117"/>
  <c r="J43" i="94"/>
  <c r="N12" i="43"/>
  <c r="AI12" i="43"/>
  <c r="L11" i="43"/>
  <c r="AG11" i="43"/>
  <c r="F43" i="94"/>
  <c r="H12" i="43"/>
  <c r="G12" i="117"/>
  <c r="L44" i="94"/>
  <c r="E11" i="43"/>
  <c r="E11" i="117"/>
  <c r="W11" i="117"/>
  <c r="J76" i="94"/>
  <c r="J47" i="94"/>
  <c r="E16" i="43"/>
  <c r="E16" i="117"/>
  <c r="J81" i="94"/>
  <c r="M22" i="43"/>
  <c r="AH22" i="43"/>
  <c r="F87" i="94"/>
  <c r="A11" i="43"/>
  <c r="D14" i="43"/>
  <c r="J46" i="94"/>
  <c r="F44" i="94"/>
  <c r="L12" i="43"/>
  <c r="AG12" i="43"/>
  <c r="E14" i="43"/>
  <c r="E14" i="117"/>
  <c r="J79" i="94"/>
  <c r="A17" i="43"/>
  <c r="A15" i="43"/>
  <c r="M16" i="43"/>
  <c r="AH16" i="43"/>
  <c r="F81" i="94"/>
  <c r="E17" i="43"/>
  <c r="E17" i="117"/>
  <c r="J82" i="94"/>
  <c r="F17" i="94"/>
  <c r="K18" i="43"/>
  <c r="AF18" i="43"/>
  <c r="G17" i="43"/>
  <c r="F17" i="117"/>
  <c r="L16" i="94"/>
  <c r="F14" i="94"/>
  <c r="K15" i="43"/>
  <c r="AF15" i="43"/>
  <c r="I11" i="43"/>
  <c r="H11" i="117"/>
  <c r="L76" i="94"/>
  <c r="I16" i="43"/>
  <c r="AE16" i="43"/>
  <c r="L81" i="94"/>
  <c r="D16" i="43"/>
  <c r="D16" i="117"/>
  <c r="J48" i="94"/>
  <c r="L16" i="43"/>
  <c r="AG16" i="43"/>
  <c r="F48" i="94"/>
  <c r="F16" i="94"/>
  <c r="K17" i="43"/>
  <c r="AF17" i="43"/>
  <c r="G15" i="43"/>
  <c r="W15" i="43"/>
  <c r="L14" i="94"/>
  <c r="M11" i="43"/>
  <c r="AH11" i="43"/>
  <c r="F76" i="94"/>
  <c r="I17" i="43"/>
  <c r="AE17" i="43"/>
  <c r="L82" i="94"/>
  <c r="H16" i="43"/>
  <c r="G16" i="117"/>
  <c r="L48" i="94"/>
  <c r="E13" i="43"/>
  <c r="E13" i="117"/>
  <c r="W13" i="117"/>
  <c r="J78" i="94"/>
  <c r="C13" i="43"/>
  <c r="C13" i="117"/>
  <c r="U13" i="117"/>
  <c r="J12" i="94"/>
  <c r="L86" i="94"/>
  <c r="I21" i="43"/>
  <c r="H21" i="117"/>
  <c r="F45" i="94"/>
  <c r="L13" i="43"/>
  <c r="AG13" i="43"/>
  <c r="F12" i="94"/>
  <c r="K13" i="43"/>
  <c r="AF13" i="43"/>
  <c r="F55" i="94"/>
  <c r="L23" i="43"/>
  <c r="AG23" i="43"/>
  <c r="M14" i="43"/>
  <c r="AH14" i="43"/>
  <c r="F79" i="94"/>
  <c r="I12" i="43"/>
  <c r="H12" i="117"/>
  <c r="L77" i="94"/>
  <c r="A16" i="43"/>
  <c r="M17" i="43"/>
  <c r="AH17" i="43"/>
  <c r="F82" i="94"/>
  <c r="D17" i="43"/>
  <c r="D17" i="117"/>
  <c r="J49" i="94"/>
  <c r="F49" i="94"/>
  <c r="L17" i="43"/>
  <c r="AG17" i="43"/>
  <c r="D25" i="43"/>
  <c r="D25" i="117"/>
  <c r="V25" i="117"/>
  <c r="J57" i="94"/>
  <c r="M21" i="43"/>
  <c r="AH21" i="43"/>
  <c r="F86" i="94"/>
  <c r="H13" i="43"/>
  <c r="G13" i="117"/>
  <c r="L45" i="94"/>
  <c r="G13" i="43"/>
  <c r="F13" i="117"/>
  <c r="X13" i="117"/>
  <c r="L12" i="94"/>
  <c r="K16" i="43"/>
  <c r="AF16" i="43"/>
  <c r="F15" i="94"/>
  <c r="I14" i="43"/>
  <c r="H14" i="117"/>
  <c r="L79" i="94"/>
  <c r="M12" i="43"/>
  <c r="AH12" i="43"/>
  <c r="F77" i="94"/>
  <c r="P12" i="43"/>
  <c r="K12" i="117"/>
  <c r="AC12" i="117"/>
  <c r="H17" i="43"/>
  <c r="L49" i="94"/>
  <c r="L24" i="94"/>
  <c r="C15" i="43"/>
  <c r="J14" i="94"/>
  <c r="D12" i="43"/>
  <c r="J44" i="94"/>
  <c r="H14" i="43"/>
  <c r="AD14" i="43"/>
  <c r="L46" i="94"/>
  <c r="H15" i="43"/>
  <c r="P15" i="117"/>
  <c r="L47" i="94"/>
  <c r="I15" i="43"/>
  <c r="AE15" i="43"/>
  <c r="L80" i="94"/>
  <c r="D20" i="43"/>
  <c r="D20" i="117"/>
  <c r="J52" i="94"/>
  <c r="I20" i="43"/>
  <c r="H20" i="117"/>
  <c r="Z20" i="117"/>
  <c r="L85" i="94"/>
  <c r="F24" i="94"/>
  <c r="K25" i="43"/>
  <c r="AF25" i="43"/>
  <c r="H11" i="43"/>
  <c r="G11" i="117"/>
  <c r="L43" i="94"/>
  <c r="L14" i="43"/>
  <c r="AG14" i="43"/>
  <c r="F46" i="94"/>
  <c r="E15" i="43"/>
  <c r="AB15" i="43"/>
  <c r="J80" i="94"/>
  <c r="L15" i="43"/>
  <c r="AG15" i="43"/>
  <c r="F47" i="94"/>
  <c r="F80" i="94"/>
  <c r="M15" i="43"/>
  <c r="AH15" i="43"/>
  <c r="C25" i="43"/>
  <c r="C25" i="117"/>
  <c r="J24" i="94"/>
  <c r="L89" i="94"/>
  <c r="I24" i="43"/>
  <c r="H25" i="117"/>
  <c r="F19" i="94"/>
  <c r="K20" i="43"/>
  <c r="AF20" i="43"/>
  <c r="L56" i="94"/>
  <c r="J91" i="94"/>
  <c r="H25" i="43"/>
  <c r="G26" i="117"/>
  <c r="L57" i="94"/>
  <c r="L25" i="94"/>
  <c r="G26" i="43"/>
  <c r="F27" i="117"/>
  <c r="E22" i="43"/>
  <c r="E22" i="117"/>
  <c r="W22" i="117"/>
  <c r="J87" i="94"/>
  <c r="M18" i="43"/>
  <c r="AH18" i="43"/>
  <c r="F83" i="94"/>
  <c r="M19" i="43"/>
  <c r="AH19" i="43"/>
  <c r="F84" i="94"/>
  <c r="L23" i="94"/>
  <c r="G24" i="43"/>
  <c r="F25" i="117"/>
  <c r="M24" i="43"/>
  <c r="AH24" i="43"/>
  <c r="F89" i="94"/>
  <c r="G20" i="43"/>
  <c r="F20" i="117"/>
  <c r="L19" i="94"/>
  <c r="F56" i="94"/>
  <c r="L24" i="43"/>
  <c r="AG24" i="43"/>
  <c r="L20" i="94"/>
  <c r="G21" i="43"/>
  <c r="AC21" i="43"/>
  <c r="L90" i="94"/>
  <c r="C26" i="43"/>
  <c r="C26" i="117"/>
  <c r="U26" i="117"/>
  <c r="J25" i="94"/>
  <c r="F91" i="94"/>
  <c r="M26" i="43"/>
  <c r="AH26" i="43"/>
  <c r="L25" i="43"/>
  <c r="AG25" i="43"/>
  <c r="F57" i="94"/>
  <c r="L21" i="94"/>
  <c r="J83" i="94"/>
  <c r="E18" i="43"/>
  <c r="E18" i="117"/>
  <c r="F58" i="94"/>
  <c r="L26" i="43"/>
  <c r="AG26" i="43"/>
  <c r="G23" i="43"/>
  <c r="F24" i="117"/>
  <c r="L22" i="94"/>
  <c r="I23" i="43"/>
  <c r="H24" i="117"/>
  <c r="L88" i="94"/>
  <c r="L84" i="94"/>
  <c r="I19" i="43"/>
  <c r="F23" i="94"/>
  <c r="K24" i="43"/>
  <c r="AF24" i="43"/>
  <c r="E20" i="43"/>
  <c r="E20" i="117"/>
  <c r="J85" i="94"/>
  <c r="L20" i="43"/>
  <c r="AG20" i="43"/>
  <c r="F52" i="94"/>
  <c r="K21" i="43"/>
  <c r="AF21" i="43"/>
  <c r="F20" i="94"/>
  <c r="F90" i="94"/>
  <c r="I26" i="43"/>
  <c r="H27" i="117"/>
  <c r="Z27" i="117"/>
  <c r="L91" i="94"/>
  <c r="H21" i="43"/>
  <c r="G21" i="117"/>
  <c r="Y21" i="117"/>
  <c r="L53" i="94"/>
  <c r="K22" i="43"/>
  <c r="AF22" i="43"/>
  <c r="F21" i="94"/>
  <c r="D26" i="43"/>
  <c r="D26" i="117"/>
  <c r="V26" i="117"/>
  <c r="J58" i="94"/>
  <c r="C23" i="43"/>
  <c r="C23" i="117"/>
  <c r="U23" i="117"/>
  <c r="J22" i="94"/>
  <c r="H26" i="43"/>
  <c r="G27" i="117"/>
  <c r="L58" i="94"/>
  <c r="F22" i="94"/>
  <c r="K23" i="43"/>
  <c r="AF23" i="43"/>
  <c r="F88" i="94"/>
  <c r="M23" i="43"/>
  <c r="AH23" i="43"/>
  <c r="G19" i="43"/>
  <c r="F19" i="117"/>
  <c r="L18" i="94"/>
  <c r="C20" i="43"/>
  <c r="C20" i="117"/>
  <c r="J19" i="94"/>
  <c r="J56" i="94"/>
  <c r="D24" i="43"/>
  <c r="D24" i="117"/>
  <c r="V24" i="117"/>
  <c r="L52" i="94"/>
  <c r="C22" i="43"/>
  <c r="J21" i="94"/>
  <c r="L21" i="43"/>
  <c r="AG21" i="43"/>
  <c r="F53" i="94"/>
  <c r="C18" i="43"/>
  <c r="C18" i="117"/>
  <c r="J17" i="94"/>
  <c r="D22" i="43"/>
  <c r="D22" i="117"/>
  <c r="V22" i="117"/>
  <c r="J54" i="94"/>
  <c r="F54" i="94"/>
  <c r="L22" i="43"/>
  <c r="AG22" i="43"/>
  <c r="C19" i="43"/>
  <c r="J18" i="94"/>
  <c r="E19" i="43"/>
  <c r="E19" i="117"/>
  <c r="J84" i="94"/>
  <c r="K19" i="43"/>
  <c r="AF19" i="43"/>
  <c r="F18" i="94"/>
  <c r="G18" i="43"/>
  <c r="F18" i="117"/>
  <c r="L17" i="94"/>
  <c r="E23" i="43"/>
  <c r="E23" i="117"/>
  <c r="W23" i="117"/>
  <c r="J88" i="94"/>
  <c r="H22" i="43"/>
  <c r="G23" i="117"/>
  <c r="L54" i="94"/>
  <c r="H23" i="43"/>
  <c r="G24" i="117"/>
  <c r="L55" i="94"/>
  <c r="J20" i="94"/>
  <c r="E25" i="43"/>
  <c r="AB25" i="43"/>
  <c r="J90" i="94"/>
  <c r="F85" i="94"/>
  <c r="M20" i="43"/>
  <c r="AH20" i="43"/>
  <c r="D21" i="43"/>
  <c r="D21" i="117"/>
  <c r="J53" i="94"/>
  <c r="M13" i="43"/>
  <c r="AH13" i="43"/>
  <c r="F78" i="94"/>
  <c r="I22" i="43"/>
  <c r="H23" i="117"/>
  <c r="Z23" i="117"/>
  <c r="L87" i="94"/>
  <c r="H18" i="43"/>
  <c r="G18" i="117"/>
  <c r="Y18" i="117"/>
  <c r="L50" i="94"/>
  <c r="L19" i="43"/>
  <c r="AG19" i="43"/>
  <c r="F51" i="94"/>
  <c r="J45" i="94"/>
  <c r="D13" i="43"/>
  <c r="D13" i="117"/>
  <c r="I13" i="43"/>
  <c r="H13" i="117"/>
  <c r="L78" i="94"/>
  <c r="F25" i="94"/>
  <c r="K26" i="43"/>
  <c r="AF26" i="43"/>
  <c r="D18" i="43"/>
  <c r="D18" i="117"/>
  <c r="J50" i="94"/>
  <c r="I18" i="43"/>
  <c r="H18" i="117"/>
  <c r="Z18" i="117"/>
  <c r="L83" i="94"/>
  <c r="L18" i="43"/>
  <c r="AG18" i="43"/>
  <c r="F50" i="94"/>
  <c r="D19" i="43"/>
  <c r="D19" i="117"/>
  <c r="J51" i="94"/>
  <c r="E24" i="43"/>
  <c r="E24" i="117"/>
  <c r="W24" i="117"/>
  <c r="J89" i="94"/>
  <c r="H19" i="43"/>
  <c r="G19" i="117"/>
  <c r="L51" i="94"/>
  <c r="N18" i="43"/>
  <c r="I18" i="117"/>
  <c r="AA18" i="117"/>
  <c r="P19" i="43"/>
  <c r="K19" i="117"/>
  <c r="O13" i="43"/>
  <c r="AK13" i="43"/>
  <c r="P26" i="43"/>
  <c r="K27" i="117"/>
  <c r="AC27" i="117"/>
  <c r="P18" i="43"/>
  <c r="AK18" i="43"/>
  <c r="O19" i="43"/>
  <c r="J19" i="117"/>
  <c r="A24" i="43"/>
  <c r="O26" i="43"/>
  <c r="J27" i="117"/>
  <c r="AB27" i="117"/>
  <c r="P25" i="43"/>
  <c r="K26" i="117"/>
  <c r="A25" i="43"/>
  <c r="A18" i="43"/>
  <c r="A23" i="43"/>
  <c r="A22" i="43"/>
  <c r="A13" i="43"/>
  <c r="A21" i="43"/>
  <c r="A20" i="43"/>
  <c r="A26" i="43"/>
  <c r="A19" i="43"/>
  <c r="E79" i="95"/>
  <c r="E26" i="95"/>
  <c r="H51" i="95"/>
  <c r="H43" i="95"/>
  <c r="H86" i="95"/>
  <c r="H78" i="95"/>
  <c r="H22" i="95"/>
  <c r="H14" i="95"/>
  <c r="E52" i="95"/>
  <c r="E44" i="95"/>
  <c r="E87" i="95"/>
  <c r="E15" i="95"/>
  <c r="E51" i="95"/>
  <c r="E43" i="95"/>
  <c r="E86" i="95"/>
  <c r="E78" i="95"/>
  <c r="E22" i="95"/>
  <c r="E14" i="95"/>
  <c r="E92" i="95"/>
  <c r="H55" i="95"/>
  <c r="H47" i="95"/>
  <c r="H90" i="95"/>
  <c r="H82" i="95"/>
  <c r="H73" i="95"/>
  <c r="H18" i="95"/>
  <c r="H10" i="95"/>
  <c r="E48" i="95"/>
  <c r="E91" i="95"/>
  <c r="E83" i="95"/>
  <c r="E19" i="95"/>
  <c r="E11" i="95"/>
  <c r="H54" i="95"/>
  <c r="H46" i="95"/>
  <c r="H89" i="95"/>
  <c r="H81" i="95"/>
  <c r="H25" i="95"/>
  <c r="H17" i="95"/>
  <c r="H9" i="95"/>
  <c r="K56" i="95"/>
  <c r="K52" i="95"/>
  <c r="K48" i="95"/>
  <c r="K44" i="95"/>
  <c r="K91" i="95"/>
  <c r="K87" i="95"/>
  <c r="K83" i="95"/>
  <c r="K79" i="95"/>
  <c r="K75" i="95"/>
  <c r="K23" i="95"/>
  <c r="K19" i="95"/>
  <c r="K15" i="95"/>
  <c r="K11" i="95"/>
  <c r="H8" i="95"/>
  <c r="H53" i="95"/>
  <c r="H45" i="95"/>
  <c r="H88" i="95"/>
  <c r="H80" i="95"/>
  <c r="H24" i="95"/>
  <c r="H16" i="95"/>
  <c r="H7" i="95"/>
  <c r="H52" i="95"/>
  <c r="H44" i="95"/>
  <c r="H87" i="95"/>
  <c r="H79" i="95"/>
  <c r="H23" i="95"/>
  <c r="H15" i="95"/>
  <c r="K55" i="95"/>
  <c r="K51" i="95"/>
  <c r="K47" i="95"/>
  <c r="K43" i="95"/>
  <c r="K90" i="95"/>
  <c r="K86" i="95"/>
  <c r="K82" i="95"/>
  <c r="K78" i="95"/>
  <c r="K73" i="95"/>
  <c r="K22" i="95"/>
  <c r="K18" i="95"/>
  <c r="K14" i="95"/>
  <c r="K10" i="95"/>
  <c r="H58" i="95"/>
  <c r="H50" i="95"/>
  <c r="H42" i="95"/>
  <c r="H85" i="95"/>
  <c r="H77" i="95"/>
  <c r="H21" i="95"/>
  <c r="H13" i="95"/>
  <c r="K58" i="95"/>
  <c r="K54" i="95"/>
  <c r="K50" i="95"/>
  <c r="K46" i="95"/>
  <c r="K42" i="95"/>
  <c r="K89" i="95"/>
  <c r="K85" i="95"/>
  <c r="K81" i="95"/>
  <c r="K77" i="95"/>
  <c r="K25" i="95"/>
  <c r="K21" i="95"/>
  <c r="K17" i="95"/>
  <c r="K13" i="95"/>
  <c r="K9" i="95"/>
  <c r="E59" i="95"/>
  <c r="H57" i="95"/>
  <c r="H49" i="95"/>
  <c r="H40" i="95"/>
  <c r="H84" i="95"/>
  <c r="H76" i="95"/>
  <c r="H20" i="95"/>
  <c r="H12" i="95"/>
  <c r="H56" i="95"/>
  <c r="H48" i="95"/>
  <c r="H91" i="95"/>
  <c r="H83" i="95"/>
  <c r="H75" i="95"/>
  <c r="H19" i="95"/>
  <c r="H11" i="95"/>
  <c r="K92" i="95"/>
  <c r="K57" i="95"/>
  <c r="K53" i="95"/>
  <c r="K49" i="95"/>
  <c r="K45" i="95"/>
  <c r="K40" i="95"/>
  <c r="K88" i="95"/>
  <c r="K84" i="95"/>
  <c r="K80" i="95"/>
  <c r="K76" i="95"/>
  <c r="K24" i="95"/>
  <c r="K20" i="95"/>
  <c r="K16" i="95"/>
  <c r="K12" i="95"/>
  <c r="K7" i="95"/>
  <c r="E82" i="95"/>
  <c r="E76" i="95"/>
  <c r="E47" i="95"/>
  <c r="E23" i="95"/>
  <c r="E16" i="95"/>
  <c r="E40" i="95"/>
  <c r="E20" i="95"/>
  <c r="E13" i="95"/>
  <c r="D41" i="95"/>
  <c r="I8" i="95"/>
  <c r="I56" i="95"/>
  <c r="I15" i="95"/>
  <c r="I12" i="95"/>
  <c r="I40" i="95"/>
  <c r="I44" i="95"/>
  <c r="I45" i="95"/>
  <c r="I18" i="95"/>
  <c r="I14" i="95"/>
  <c r="I86" i="95"/>
  <c r="F84" i="95"/>
  <c r="M19" i="50"/>
  <c r="Z19" i="50"/>
  <c r="F56" i="95"/>
  <c r="L24" i="50"/>
  <c r="Y24" i="50"/>
  <c r="I85" i="95"/>
  <c r="E74" i="95"/>
  <c r="I83" i="95"/>
  <c r="I13" i="95"/>
  <c r="I42" i="95"/>
  <c r="I52" i="95"/>
  <c r="I16" i="95"/>
  <c r="I17" i="95"/>
  <c r="I46" i="95"/>
  <c r="E9" i="95"/>
  <c r="E10" i="95"/>
  <c r="I20" i="95"/>
  <c r="I49" i="95"/>
  <c r="I21" i="95"/>
  <c r="I23" i="95"/>
  <c r="I82" i="95"/>
  <c r="I55" i="95"/>
  <c r="I22" i="95"/>
  <c r="I43" i="95"/>
  <c r="I89" i="95"/>
  <c r="I11" i="95"/>
  <c r="F91" i="95"/>
  <c r="M26" i="50"/>
  <c r="Z26" i="50"/>
  <c r="I91" i="95"/>
  <c r="I24" i="95"/>
  <c r="I54" i="95"/>
  <c r="I76" i="95"/>
  <c r="I57" i="95"/>
  <c r="I58" i="95"/>
  <c r="I79" i="95"/>
  <c r="K8" i="95"/>
  <c r="I80" i="95"/>
  <c r="I81" i="95"/>
  <c r="I73" i="95"/>
  <c r="I90" i="95"/>
  <c r="I51" i="95"/>
  <c r="L20" i="50"/>
  <c r="Y20" i="50"/>
  <c r="F52" i="95"/>
  <c r="I50" i="95"/>
  <c r="I53" i="95"/>
  <c r="I25" i="95"/>
  <c r="I19" i="95"/>
  <c r="I48" i="95"/>
  <c r="I77" i="95"/>
  <c r="I87" i="95"/>
  <c r="I10" i="95"/>
  <c r="I78" i="95"/>
  <c r="I75" i="95"/>
  <c r="K59" i="95"/>
  <c r="I84" i="95"/>
  <c r="I7" i="95"/>
  <c r="I88" i="95"/>
  <c r="I9" i="95"/>
  <c r="I47" i="95"/>
  <c r="O15" i="43"/>
  <c r="AJ15" i="43"/>
  <c r="O22" i="43"/>
  <c r="J23" i="117"/>
  <c r="N23" i="43"/>
  <c r="I24" i="117"/>
  <c r="P15" i="43"/>
  <c r="K15" i="117"/>
  <c r="N24" i="43"/>
  <c r="I25" i="117"/>
  <c r="O12" i="43"/>
  <c r="J12" i="117"/>
  <c r="P24" i="43"/>
  <c r="K25" i="117"/>
  <c r="AC25" i="117"/>
  <c r="O14" i="43"/>
  <c r="J14" i="117"/>
  <c r="P20" i="43"/>
  <c r="AK20" i="43"/>
  <c r="C16" i="43"/>
  <c r="C16" i="117"/>
  <c r="U16" i="117"/>
  <c r="J15" i="94"/>
  <c r="O18" i="43"/>
  <c r="J18" i="117"/>
  <c r="P10" i="43"/>
  <c r="K10" i="117"/>
  <c r="AC10" i="117"/>
  <c r="O21" i="43"/>
  <c r="AJ21" i="43"/>
  <c r="N22" i="43"/>
  <c r="I23" i="117"/>
  <c r="N13" i="43"/>
  <c r="I13" i="117"/>
  <c r="O25" i="43"/>
  <c r="J26" i="117"/>
  <c r="P23" i="43"/>
  <c r="K24" i="117"/>
  <c r="N15" i="43"/>
  <c r="R15" i="117"/>
  <c r="N10" i="43"/>
  <c r="AI10" i="43"/>
  <c r="C17" i="43"/>
  <c r="C17" i="117"/>
  <c r="J16" i="94"/>
  <c r="P8" i="43"/>
  <c r="K8" i="117"/>
  <c r="AC8" i="117"/>
  <c r="N20" i="43"/>
  <c r="I20" i="117"/>
  <c r="N16" i="43"/>
  <c r="I16" i="117"/>
  <c r="O10" i="43"/>
  <c r="O20" i="43"/>
  <c r="J20" i="117"/>
  <c r="O9" i="43"/>
  <c r="J9" i="117"/>
  <c r="P16" i="43"/>
  <c r="N26" i="43"/>
  <c r="I27" i="117"/>
  <c r="AA27" i="117"/>
  <c r="N21" i="43"/>
  <c r="I21" i="117"/>
  <c r="O23" i="43"/>
  <c r="J24" i="117"/>
  <c r="P22" i="43"/>
  <c r="AK22" i="43"/>
  <c r="O8" i="43"/>
  <c r="J8" i="117"/>
  <c r="P14" i="43"/>
  <c r="K14" i="117"/>
  <c r="AC14" i="117"/>
  <c r="O17" i="43"/>
  <c r="AJ17" i="43"/>
  <c r="C10" i="43"/>
  <c r="C10" i="117"/>
  <c r="U10" i="117"/>
  <c r="J9" i="94"/>
  <c r="N19" i="43"/>
  <c r="AI19" i="43"/>
  <c r="P11" i="43"/>
  <c r="K11" i="117"/>
  <c r="N25" i="43"/>
  <c r="I26" i="117"/>
  <c r="O16" i="43"/>
  <c r="J16" i="117"/>
  <c r="P21" i="43"/>
  <c r="K21" i="117"/>
  <c r="AC21" i="117"/>
  <c r="O24" i="43"/>
  <c r="J25" i="117"/>
  <c r="E41" i="95"/>
  <c r="H92" i="95"/>
  <c r="E8" i="95"/>
  <c r="K74" i="95"/>
  <c r="H74" i="95"/>
  <c r="H26" i="95"/>
  <c r="K26" i="95"/>
  <c r="H59" i="95"/>
  <c r="K41" i="95"/>
  <c r="H41" i="95"/>
  <c r="I92" i="95"/>
  <c r="I59" i="95"/>
  <c r="I74" i="95"/>
  <c r="I26" i="95"/>
  <c r="I41" i="95"/>
  <c r="I9" i="43"/>
  <c r="H9" i="117"/>
  <c r="L74" i="94"/>
  <c r="J16" i="50"/>
  <c r="J15" i="50"/>
  <c r="F15" i="50"/>
  <c r="F16" i="50"/>
  <c r="G81" i="95"/>
  <c r="J14" i="50"/>
  <c r="F14" i="50"/>
  <c r="P16" i="50"/>
  <c r="AC16" i="50"/>
  <c r="J11" i="50"/>
  <c r="G80" i="95"/>
  <c r="G79" i="95"/>
  <c r="L81" i="95"/>
  <c r="I16" i="50"/>
  <c r="W16" i="50"/>
  <c r="E16" i="50"/>
  <c r="T16" i="50"/>
  <c r="J81" i="95"/>
  <c r="F81" i="95"/>
  <c r="M16" i="50"/>
  <c r="Z16" i="50"/>
  <c r="F11" i="50"/>
  <c r="P14" i="50"/>
  <c r="AC14" i="50"/>
  <c r="P15" i="50"/>
  <c r="AC15" i="50"/>
  <c r="G77" i="95"/>
  <c r="G76" i="95"/>
  <c r="F80" i="95"/>
  <c r="M15" i="50"/>
  <c r="Z15" i="50"/>
  <c r="I14" i="50"/>
  <c r="W14" i="50"/>
  <c r="L79" i="95"/>
  <c r="I15" i="50"/>
  <c r="W15" i="50"/>
  <c r="L80" i="95"/>
  <c r="J79" i="95"/>
  <c r="E14" i="50"/>
  <c r="T14" i="50"/>
  <c r="E15" i="50"/>
  <c r="T15" i="50"/>
  <c r="J80" i="95"/>
  <c r="F79" i="95"/>
  <c r="M14" i="50"/>
  <c r="Z14" i="50"/>
  <c r="P11" i="50"/>
  <c r="AC11" i="50"/>
  <c r="G75" i="95"/>
  <c r="P12" i="50"/>
  <c r="AC12" i="50"/>
  <c r="J77" i="95"/>
  <c r="E12" i="50"/>
  <c r="T12" i="50"/>
  <c r="F77" i="95"/>
  <c r="M12" i="50"/>
  <c r="Z12" i="50"/>
  <c r="I11" i="50"/>
  <c r="W11" i="50"/>
  <c r="L76" i="95"/>
  <c r="E11" i="50"/>
  <c r="T11" i="50"/>
  <c r="J76" i="95"/>
  <c r="L77" i="95"/>
  <c r="I12" i="50"/>
  <c r="W12" i="50"/>
  <c r="P10" i="50"/>
  <c r="AC10" i="50"/>
  <c r="G73" i="95"/>
  <c r="L75" i="95"/>
  <c r="I10" i="50"/>
  <c r="W10" i="50"/>
  <c r="J75" i="95"/>
  <c r="E10" i="50"/>
  <c r="T10" i="50"/>
  <c r="F75" i="95"/>
  <c r="M10" i="50"/>
  <c r="Z10" i="50"/>
  <c r="I8" i="50"/>
  <c r="W8" i="50"/>
  <c r="L73" i="95"/>
  <c r="J73" i="95"/>
  <c r="E8" i="50"/>
  <c r="T8" i="50"/>
  <c r="F73" i="95"/>
  <c r="M8" i="50"/>
  <c r="Z8" i="50"/>
  <c r="M9" i="50"/>
  <c r="Z9" i="50"/>
  <c r="F74" i="95"/>
  <c r="G46" i="95"/>
  <c r="O16" i="50"/>
  <c r="AB16" i="50"/>
  <c r="O15" i="50"/>
  <c r="AB15" i="50"/>
  <c r="L15" i="50"/>
  <c r="Y15" i="50"/>
  <c r="F47" i="95"/>
  <c r="J47" i="95"/>
  <c r="D15" i="50"/>
  <c r="S15" i="50"/>
  <c r="L48" i="95"/>
  <c r="H16" i="50"/>
  <c r="V16" i="50"/>
  <c r="D16" i="50"/>
  <c r="S16" i="50"/>
  <c r="J48" i="95"/>
  <c r="H15" i="50"/>
  <c r="V15" i="50"/>
  <c r="L47" i="95"/>
  <c r="F48" i="95"/>
  <c r="L16" i="50"/>
  <c r="Y16" i="50"/>
  <c r="G43" i="95"/>
  <c r="O14" i="50"/>
  <c r="AB14" i="50"/>
  <c r="G13" i="95"/>
  <c r="G14" i="95"/>
  <c r="G15" i="95"/>
  <c r="L14" i="50"/>
  <c r="Y14" i="50"/>
  <c r="F46" i="95"/>
  <c r="H14" i="50"/>
  <c r="V14" i="50"/>
  <c r="L46" i="95"/>
  <c r="J46" i="95"/>
  <c r="D14" i="50"/>
  <c r="S14" i="50"/>
  <c r="N15" i="50"/>
  <c r="AA15" i="50"/>
  <c r="N14" i="50"/>
  <c r="AA14" i="50"/>
  <c r="G10" i="95"/>
  <c r="N16" i="50"/>
  <c r="AA16" i="50"/>
  <c r="O11" i="50"/>
  <c r="AB11" i="50"/>
  <c r="L14" i="95"/>
  <c r="C14" i="50"/>
  <c r="R14" i="50"/>
  <c r="J13" i="95"/>
  <c r="H11" i="50"/>
  <c r="V11" i="50"/>
  <c r="L43" i="95"/>
  <c r="K14" i="50"/>
  <c r="X14" i="50"/>
  <c r="F13" i="95"/>
  <c r="K15" i="50"/>
  <c r="X15" i="50"/>
  <c r="F14" i="95"/>
  <c r="K16" i="50"/>
  <c r="X16" i="50"/>
  <c r="F15" i="95"/>
  <c r="J14" i="95"/>
  <c r="C15" i="50"/>
  <c r="R15" i="50"/>
  <c r="G16" i="50"/>
  <c r="U16" i="50"/>
  <c r="L15" i="95"/>
  <c r="L11" i="50"/>
  <c r="Y11" i="50"/>
  <c r="F43" i="95"/>
  <c r="D11" i="50"/>
  <c r="S11" i="50"/>
  <c r="J43" i="95"/>
  <c r="J15" i="95"/>
  <c r="C16" i="50"/>
  <c r="R16" i="50"/>
  <c r="G14" i="50"/>
  <c r="U14" i="50"/>
  <c r="L13" i="95"/>
  <c r="N11" i="50"/>
  <c r="AA11" i="50"/>
  <c r="L10" i="95"/>
  <c r="G11" i="50"/>
  <c r="U11" i="50"/>
  <c r="C11" i="50"/>
  <c r="R11" i="50"/>
  <c r="J10" i="95"/>
  <c r="F10" i="95"/>
  <c r="K11" i="50"/>
  <c r="X11" i="50"/>
  <c r="P8" i="50"/>
  <c r="AC8" i="50"/>
  <c r="P9" i="50"/>
  <c r="AC9" i="50"/>
  <c r="F44" i="95"/>
  <c r="L12" i="50"/>
  <c r="Y12" i="50"/>
  <c r="O12" i="50"/>
  <c r="AB12" i="50"/>
  <c r="G44" i="95"/>
  <c r="L44" i="95"/>
  <c r="H12" i="50"/>
  <c r="V12" i="50"/>
  <c r="F42" i="95"/>
  <c r="L10" i="50"/>
  <c r="Y10" i="50"/>
  <c r="J44" i="95"/>
  <c r="D12" i="50"/>
  <c r="S12" i="50"/>
  <c r="K12" i="50"/>
  <c r="X12" i="50"/>
  <c r="F11" i="95"/>
  <c r="G11" i="95"/>
  <c r="N12" i="50"/>
  <c r="AA12" i="50"/>
  <c r="O10" i="50"/>
  <c r="AB10" i="50"/>
  <c r="J12" i="50"/>
  <c r="G42" i="95"/>
  <c r="F12" i="50"/>
  <c r="K10" i="50"/>
  <c r="X10" i="50"/>
  <c r="F9" i="95"/>
  <c r="F40" i="95"/>
  <c r="L8" i="50"/>
  <c r="Y8" i="50"/>
  <c r="D10" i="50"/>
  <c r="S10" i="50"/>
  <c r="J42" i="95"/>
  <c r="J11" i="95"/>
  <c r="C12" i="50"/>
  <c r="R12" i="50"/>
  <c r="H10" i="50"/>
  <c r="V10" i="50"/>
  <c r="L42" i="95"/>
  <c r="L11" i="95"/>
  <c r="G12" i="50"/>
  <c r="U12" i="50"/>
  <c r="G40" i="95"/>
  <c r="J10" i="50"/>
  <c r="N10" i="50"/>
  <c r="AA10" i="50"/>
  <c r="G9" i="95"/>
  <c r="J40" i="95"/>
  <c r="D8" i="50"/>
  <c r="S8" i="50"/>
  <c r="H8" i="50"/>
  <c r="V8" i="50"/>
  <c r="L40" i="95"/>
  <c r="G10" i="50"/>
  <c r="U10" i="50"/>
  <c r="L9" i="95"/>
  <c r="K8" i="50"/>
  <c r="X8" i="50"/>
  <c r="F7" i="95"/>
  <c r="C10" i="50"/>
  <c r="R10" i="50"/>
  <c r="J9" i="95"/>
  <c r="O9" i="50"/>
  <c r="AB9" i="50"/>
  <c r="J8" i="50"/>
  <c r="N8" i="50"/>
  <c r="AA8" i="50"/>
  <c r="G7" i="95"/>
  <c r="L7" i="95"/>
  <c r="G8" i="50"/>
  <c r="U8" i="50"/>
  <c r="C8" i="50"/>
  <c r="R8" i="50"/>
  <c r="J7" i="95"/>
  <c r="F8" i="50"/>
  <c r="N9" i="50"/>
  <c r="AA9" i="50"/>
  <c r="AB11" i="43"/>
  <c r="D21" i="133"/>
  <c r="AD19" i="43"/>
  <c r="AJ22" i="43"/>
  <c r="W25" i="43"/>
  <c r="AI8" i="43"/>
  <c r="K13" i="133"/>
  <c r="K7" i="133"/>
  <c r="N13" i="133"/>
  <c r="M13" i="133"/>
  <c r="D26" i="133"/>
  <c r="G13" i="133"/>
  <c r="D22" i="133"/>
  <c r="J7" i="133"/>
  <c r="K11" i="133"/>
  <c r="J11" i="133"/>
  <c r="G12" i="133"/>
  <c r="L13" i="133"/>
  <c r="J13" i="133"/>
  <c r="I7" i="133"/>
  <c r="N7" i="133"/>
  <c r="M7" i="133"/>
  <c r="D23" i="133"/>
  <c r="L7" i="133"/>
  <c r="M10" i="133"/>
  <c r="D28" i="133"/>
  <c r="L11" i="133"/>
  <c r="M12" i="133"/>
  <c r="D29" i="133"/>
  <c r="K12" i="133"/>
  <c r="L12" i="133"/>
  <c r="N11" i="133"/>
  <c r="I11" i="133"/>
  <c r="G11" i="133"/>
  <c r="F10" i="133"/>
  <c r="F12" i="133"/>
  <c r="M11" i="133"/>
  <c r="U27" i="117"/>
  <c r="W11" i="43"/>
  <c r="AC11" i="43"/>
  <c r="AB23" i="43"/>
  <c r="AK19" i="43"/>
  <c r="AD25" i="43"/>
  <c r="AB14" i="117"/>
  <c r="AB12" i="117"/>
  <c r="Y19" i="117"/>
  <c r="AB9" i="117"/>
  <c r="E25" i="115"/>
  <c r="C30" i="115"/>
  <c r="C49" i="120"/>
  <c r="AA25" i="43"/>
  <c r="AI18" i="43"/>
  <c r="W26" i="43"/>
  <c r="AI16" i="43"/>
  <c r="AE11" i="43"/>
  <c r="U24" i="117"/>
  <c r="W18" i="117"/>
  <c r="AB8" i="43"/>
  <c r="AA11" i="43"/>
  <c r="W17" i="117"/>
  <c r="AE14" i="43"/>
  <c r="AC19" i="43"/>
  <c r="AI14" i="43"/>
  <c r="AD24" i="43"/>
  <c r="W20" i="117"/>
  <c r="AE9" i="43"/>
  <c r="W12" i="43"/>
  <c r="AA25" i="117"/>
  <c r="H24" i="115"/>
  <c r="D29" i="115"/>
  <c r="K25" i="115"/>
  <c r="E30" i="115"/>
  <c r="AJ12" i="43"/>
  <c r="W8" i="43"/>
  <c r="AA19" i="43"/>
  <c r="W19" i="117"/>
  <c r="Z8" i="43"/>
  <c r="AB10" i="43"/>
  <c r="AA26" i="117"/>
  <c r="W16" i="117"/>
  <c r="AE10" i="43"/>
  <c r="Y26" i="117"/>
  <c r="Z26" i="117"/>
  <c r="U17" i="117"/>
  <c r="V17" i="117"/>
  <c r="AC25" i="43"/>
  <c r="AC22" i="43"/>
  <c r="AI17" i="43"/>
  <c r="AI20" i="43"/>
  <c r="Z25" i="117"/>
  <c r="AE12" i="43"/>
  <c r="AD21" i="43"/>
  <c r="Y24" i="117"/>
  <c r="V20" i="117"/>
  <c r="AC10" i="43"/>
  <c r="AI22" i="43"/>
  <c r="AJ9" i="43"/>
  <c r="V18" i="117"/>
  <c r="V21" i="117"/>
  <c r="K24" i="115"/>
  <c r="E29" i="115"/>
  <c r="AD16" i="43"/>
  <c r="AD8" i="43"/>
  <c r="AE21" i="43"/>
  <c r="Z23" i="43"/>
  <c r="AK17" i="43"/>
  <c r="AE8" i="43"/>
  <c r="Y23" i="117"/>
  <c r="U18" i="117"/>
  <c r="Z14" i="117"/>
  <c r="V16" i="117"/>
  <c r="V19" i="117"/>
  <c r="U20" i="117"/>
  <c r="W22" i="43"/>
  <c r="L41" i="95"/>
  <c r="H9" i="50"/>
  <c r="V9" i="50"/>
  <c r="E9" i="43"/>
  <c r="AB9" i="43"/>
  <c r="J74" i="94"/>
  <c r="F74" i="94"/>
  <c r="M9" i="43"/>
  <c r="AH9" i="43"/>
  <c r="C9" i="50"/>
  <c r="R9" i="50"/>
  <c r="J8" i="95"/>
  <c r="F16" i="117"/>
  <c r="X16" i="117"/>
  <c r="W16" i="43"/>
  <c r="E21" i="117"/>
  <c r="W21" i="117"/>
  <c r="AB21" i="43"/>
  <c r="J11" i="117"/>
  <c r="AB11" i="117"/>
  <c r="AJ11" i="43"/>
  <c r="G42" i="94"/>
  <c r="G45" i="94"/>
  <c r="G58" i="94"/>
  <c r="G89" i="94"/>
  <c r="G85" i="94"/>
  <c r="N9" i="43"/>
  <c r="AI9" i="43"/>
  <c r="G15" i="94"/>
  <c r="G24" i="94"/>
  <c r="AE26" i="43"/>
  <c r="G48" i="95"/>
  <c r="Z18" i="43"/>
  <c r="G56" i="94"/>
  <c r="G16" i="94"/>
  <c r="G75" i="94"/>
  <c r="J26" i="94"/>
  <c r="G90" i="94"/>
  <c r="G84" i="94"/>
  <c r="G23" i="94"/>
  <c r="J92" i="94"/>
  <c r="AB19" i="43"/>
  <c r="G47" i="95"/>
  <c r="AA24" i="43"/>
  <c r="Z13" i="43"/>
  <c r="L15" i="94"/>
  <c r="L41" i="94"/>
  <c r="J51" i="95"/>
  <c r="N24" i="115"/>
  <c r="G50" i="94"/>
  <c r="G54" i="94"/>
  <c r="G40" i="94"/>
  <c r="G73" i="94"/>
  <c r="G91" i="94"/>
  <c r="P9" i="43"/>
  <c r="AE23" i="43"/>
  <c r="AK12" i="43"/>
  <c r="AI13" i="43"/>
  <c r="K23" i="50"/>
  <c r="X23" i="50"/>
  <c r="AA18" i="43"/>
  <c r="AD26" i="43"/>
  <c r="F16" i="95"/>
  <c r="L24" i="95"/>
  <c r="G43" i="94"/>
  <c r="J59" i="94"/>
  <c r="G83" i="94"/>
  <c r="G86" i="94"/>
  <c r="G21" i="94"/>
  <c r="G88" i="94"/>
  <c r="AJ25" i="43"/>
  <c r="F76" i="95"/>
  <c r="F22" i="95"/>
  <c r="J86" i="94"/>
  <c r="K17" i="50"/>
  <c r="X17" i="50"/>
  <c r="C24" i="50"/>
  <c r="R24" i="50"/>
  <c r="D23" i="43"/>
  <c r="G48" i="94"/>
  <c r="G53" i="94"/>
  <c r="G10" i="94"/>
  <c r="G57" i="94"/>
  <c r="J9" i="43"/>
  <c r="L26" i="94"/>
  <c r="AG22" i="117"/>
  <c r="AK10" i="43"/>
  <c r="I9" i="50"/>
  <c r="W9" i="50"/>
  <c r="AJ19" i="43"/>
  <c r="J23" i="94"/>
  <c r="AB18" i="43"/>
  <c r="AC26" i="43"/>
  <c r="J23" i="95"/>
  <c r="G20" i="95"/>
  <c r="G46" i="94"/>
  <c r="G79" i="94"/>
  <c r="L59" i="94"/>
  <c r="G9" i="94"/>
  <c r="G80" i="94"/>
  <c r="G77" i="94"/>
  <c r="G7" i="94"/>
  <c r="W10" i="43"/>
  <c r="G15" i="50"/>
  <c r="U15" i="50"/>
  <c r="L74" i="95"/>
  <c r="D23" i="50"/>
  <c r="S23" i="50"/>
  <c r="I20" i="50"/>
  <c r="W20" i="50"/>
  <c r="C21" i="50"/>
  <c r="R21" i="50"/>
  <c r="L92" i="94"/>
  <c r="F92" i="94"/>
  <c r="G25" i="94"/>
  <c r="G44" i="94"/>
  <c r="G20" i="94"/>
  <c r="G81" i="94"/>
  <c r="G12" i="94"/>
  <c r="AB16" i="117"/>
  <c r="Y27" i="117"/>
  <c r="V11" i="117"/>
  <c r="W27" i="117"/>
  <c r="V27" i="117"/>
  <c r="X17" i="117"/>
  <c r="V8" i="117"/>
  <c r="V13" i="117"/>
  <c r="AB25" i="117"/>
  <c r="Z26" i="43"/>
  <c r="W20" i="43"/>
  <c r="E26" i="117"/>
  <c r="W26" i="117"/>
  <c r="I11" i="117"/>
  <c r="AA11" i="117"/>
  <c r="AA20" i="43"/>
  <c r="AJ18" i="43"/>
  <c r="AC23" i="43"/>
  <c r="AI15" i="43"/>
  <c r="AI21" i="43"/>
  <c r="AC20" i="43"/>
  <c r="AI25" i="43"/>
  <c r="X26" i="117"/>
  <c r="AB19" i="117"/>
  <c r="J17" i="117"/>
  <c r="AB17" i="117"/>
  <c r="Z11" i="117"/>
  <c r="AI23" i="43"/>
  <c r="J21" i="117"/>
  <c r="AB21" i="117"/>
  <c r="AB18" i="117"/>
  <c r="Y10" i="117"/>
  <c r="AA21" i="43"/>
  <c r="AI26" i="43"/>
  <c r="AJ16" i="43"/>
  <c r="Z17" i="43"/>
  <c r="AE25" i="43"/>
  <c r="AB24" i="43"/>
  <c r="AE13" i="43"/>
  <c r="Z24" i="43"/>
  <c r="W17" i="43"/>
  <c r="Y16" i="117"/>
  <c r="Z13" i="117"/>
  <c r="Y13" i="117"/>
  <c r="Z10" i="43"/>
  <c r="Z12" i="43"/>
  <c r="AC26" i="117"/>
  <c r="K23" i="117"/>
  <c r="AC23" i="117"/>
  <c r="AB16" i="43"/>
  <c r="D27" i="133"/>
  <c r="AC13" i="43"/>
  <c r="AC19" i="117"/>
  <c r="Z24" i="117"/>
  <c r="AD10" i="43"/>
  <c r="Y25" i="117"/>
  <c r="AA17" i="117"/>
  <c r="H17" i="117"/>
  <c r="Z17" i="117"/>
  <c r="I15" i="117"/>
  <c r="AA15" i="117"/>
  <c r="Y12" i="117"/>
  <c r="Z8" i="117"/>
  <c r="AA26" i="43"/>
  <c r="AA24" i="117"/>
  <c r="U21" i="117"/>
  <c r="AK21" i="43"/>
  <c r="AC17" i="43"/>
  <c r="D19" i="133"/>
  <c r="AK15" i="43"/>
  <c r="AC11" i="117"/>
  <c r="AK14" i="43"/>
  <c r="AJ23" i="43"/>
  <c r="AA17" i="43"/>
  <c r="U25" i="117"/>
  <c r="AA21" i="117"/>
  <c r="Y8" i="117"/>
  <c r="AC12" i="43"/>
  <c r="W13" i="43"/>
  <c r="AC24" i="43"/>
  <c r="AD22" i="43"/>
  <c r="W24" i="43"/>
  <c r="AB22" i="43"/>
  <c r="Z16" i="43"/>
  <c r="AB26" i="117"/>
  <c r="AC18" i="43"/>
  <c r="W23" i="43"/>
  <c r="Z25" i="43"/>
  <c r="AE20" i="43"/>
  <c r="AB17" i="43"/>
  <c r="W14" i="117"/>
  <c r="AC14" i="43"/>
  <c r="AB12" i="43"/>
  <c r="AC8" i="43"/>
  <c r="W10" i="117"/>
  <c r="AC17" i="117"/>
  <c r="E24" i="115"/>
  <c r="C29" i="115"/>
  <c r="K20" i="117"/>
  <c r="AC20" i="117"/>
  <c r="K18" i="117"/>
  <c r="AC18" i="117"/>
  <c r="H16" i="117"/>
  <c r="Z16" i="117"/>
  <c r="Z9" i="117"/>
  <c r="AB13" i="43"/>
  <c r="Z20" i="43"/>
  <c r="AD13" i="43"/>
  <c r="AC16" i="43"/>
  <c r="AJ14" i="43"/>
  <c r="AB8" i="117"/>
  <c r="AJ20" i="43"/>
  <c r="AI24" i="43"/>
  <c r="Z21" i="43"/>
  <c r="W18" i="43"/>
  <c r="AA16" i="43"/>
  <c r="AB20" i="117"/>
  <c r="AA16" i="117"/>
  <c r="AA14" i="117"/>
  <c r="M24" i="115"/>
  <c r="AA20" i="117"/>
  <c r="AA13" i="117"/>
  <c r="Z12" i="117"/>
  <c r="AA8" i="117"/>
  <c r="Z21" i="117"/>
  <c r="Y11" i="117"/>
  <c r="Z22" i="43"/>
  <c r="C22" i="117"/>
  <c r="U22" i="117"/>
  <c r="J13" i="117"/>
  <c r="AB13" i="117"/>
  <c r="AJ13" i="43"/>
  <c r="E25" i="117"/>
  <c r="W25" i="117"/>
  <c r="I10" i="117"/>
  <c r="AA10" i="117"/>
  <c r="G9" i="117"/>
  <c r="Y9" i="117"/>
  <c r="AD11" i="43"/>
  <c r="AC15" i="43"/>
  <c r="O15" i="117"/>
  <c r="F15" i="117"/>
  <c r="AA8" i="43"/>
  <c r="F14" i="117"/>
  <c r="X14" i="117"/>
  <c r="X18" i="117"/>
  <c r="X25" i="117"/>
  <c r="AK26" i="43"/>
  <c r="AD17" i="43"/>
  <c r="G17" i="117"/>
  <c r="Y17" i="117"/>
  <c r="G14" i="117"/>
  <c r="Y14" i="117"/>
  <c r="AJ24" i="43"/>
  <c r="AK24" i="43"/>
  <c r="AE19" i="43"/>
  <c r="H19" i="117"/>
  <c r="Z19" i="117"/>
  <c r="AB23" i="117"/>
  <c r="H15" i="117"/>
  <c r="W21" i="43"/>
  <c r="F21" i="117"/>
  <c r="X21" i="117"/>
  <c r="Z11" i="43"/>
  <c r="C11" i="117"/>
  <c r="U11" i="117"/>
  <c r="AK25" i="43"/>
  <c r="AD12" i="43"/>
  <c r="K16" i="117"/>
  <c r="AC16" i="117"/>
  <c r="AK16" i="43"/>
  <c r="AA15" i="43"/>
  <c r="D15" i="117"/>
  <c r="V15" i="117"/>
  <c r="AE24" i="43"/>
  <c r="W19" i="43"/>
  <c r="AE18" i="43"/>
  <c r="AD18" i="43"/>
  <c r="AA22" i="43"/>
  <c r="AJ8" i="43"/>
  <c r="J10" i="117"/>
  <c r="AB10" i="117"/>
  <c r="AJ10" i="43"/>
  <c r="C19" i="117"/>
  <c r="U19" i="117"/>
  <c r="Z19" i="43"/>
  <c r="C15" i="117"/>
  <c r="U15" i="117"/>
  <c r="Z15" i="43"/>
  <c r="AA14" i="43"/>
  <c r="D14" i="117"/>
  <c r="V14" i="117"/>
  <c r="AA23" i="117"/>
  <c r="G15" i="117"/>
  <c r="Y15" i="117"/>
  <c r="I12" i="117"/>
  <c r="AA12" i="117"/>
  <c r="AK11" i="43"/>
  <c r="AB20" i="43"/>
  <c r="J15" i="117"/>
  <c r="S15" i="117"/>
  <c r="AA12" i="43"/>
  <c r="D12" i="117"/>
  <c r="V12" i="117"/>
  <c r="AA10" i="43"/>
  <c r="AA13" i="43"/>
  <c r="AK23" i="43"/>
  <c r="AK8" i="43"/>
  <c r="AB14" i="43"/>
  <c r="AJ26" i="43"/>
  <c r="AD15" i="43"/>
  <c r="Z14" i="43"/>
  <c r="AC24" i="117"/>
  <c r="Q15" i="117"/>
  <c r="X20" i="117"/>
  <c r="X23" i="117"/>
  <c r="AB24" i="117"/>
  <c r="I19" i="117"/>
  <c r="AA19" i="117"/>
  <c r="Y22" i="117"/>
  <c r="E15" i="117"/>
  <c r="W15" i="117"/>
  <c r="X19" i="117"/>
  <c r="AE22" i="43"/>
  <c r="AD23" i="43"/>
  <c r="G20" i="117"/>
  <c r="Y20" i="117"/>
  <c r="X8" i="117"/>
  <c r="X24" i="117"/>
  <c r="T15" i="117"/>
  <c r="AC15" i="117"/>
  <c r="X22" i="117"/>
  <c r="X11" i="117"/>
  <c r="X27" i="117"/>
  <c r="E9" i="117"/>
  <c r="W9" i="117"/>
  <c r="AH22" i="117"/>
  <c r="I9" i="117"/>
  <c r="AA9" i="117"/>
  <c r="G92" i="94"/>
  <c r="F26" i="95"/>
  <c r="L92" i="95"/>
  <c r="G8" i="95"/>
  <c r="J8" i="94"/>
  <c r="C9" i="43"/>
  <c r="G92" i="95"/>
  <c r="F59" i="95"/>
  <c r="E9" i="50"/>
  <c r="T9" i="50"/>
  <c r="J74" i="95"/>
  <c r="AG26" i="117"/>
  <c r="G9" i="43"/>
  <c r="L8" i="94"/>
  <c r="G59" i="94"/>
  <c r="G41" i="94"/>
  <c r="F92" i="95"/>
  <c r="J41" i="94"/>
  <c r="D9" i="43"/>
  <c r="J9" i="50"/>
  <c r="G8" i="94"/>
  <c r="F9" i="43"/>
  <c r="J92" i="95"/>
  <c r="J59" i="95"/>
  <c r="G74" i="95"/>
  <c r="G26" i="94"/>
  <c r="G74" i="94"/>
  <c r="F8" i="95"/>
  <c r="K9" i="50"/>
  <c r="X9" i="50"/>
  <c r="AG21" i="117"/>
  <c r="AG15" i="117"/>
  <c r="L8" i="95"/>
  <c r="G9" i="50"/>
  <c r="U9" i="50"/>
  <c r="AG27" i="117"/>
  <c r="L9" i="50"/>
  <c r="Y9" i="50"/>
  <c r="F41" i="95"/>
  <c r="D23" i="117"/>
  <c r="V23" i="117"/>
  <c r="AA23" i="43"/>
  <c r="AG17" i="117"/>
  <c r="AG14" i="117"/>
  <c r="J26" i="95"/>
  <c r="AG20" i="117"/>
  <c r="AG25" i="117"/>
  <c r="L26" i="95"/>
  <c r="K9" i="117"/>
  <c r="AC9" i="117"/>
  <c r="AK9" i="43"/>
  <c r="AG19" i="117"/>
  <c r="F9" i="50"/>
  <c r="G26" i="95"/>
  <c r="AG11" i="117"/>
  <c r="D9" i="50"/>
  <c r="S9" i="50"/>
  <c r="J41" i="95"/>
  <c r="G41" i="95"/>
  <c r="G59" i="95"/>
  <c r="AG24" i="117"/>
  <c r="L59" i="95"/>
  <c r="AG18" i="117"/>
  <c r="Z15" i="117"/>
  <c r="AB15" i="117"/>
  <c r="X15" i="117"/>
  <c r="AH15" i="117"/>
  <c r="AH21" i="117"/>
  <c r="AH27" i="117"/>
  <c r="D9" i="117"/>
  <c r="V9" i="117"/>
  <c r="AA9" i="43"/>
  <c r="AH19" i="117"/>
  <c r="AH26" i="117"/>
  <c r="AG13" i="117"/>
  <c r="AH13" i="117"/>
  <c r="F9" i="117"/>
  <c r="X9" i="117"/>
  <c r="AC9" i="43"/>
  <c r="AH18" i="117"/>
  <c r="C9" i="117"/>
  <c r="U9" i="117"/>
  <c r="Z9" i="43"/>
  <c r="AH20" i="117"/>
  <c r="AG12" i="117"/>
  <c r="AH12" i="117"/>
  <c r="AH17" i="117"/>
  <c r="AG10" i="117"/>
  <c r="AH10" i="117"/>
  <c r="AH14" i="117"/>
  <c r="AH25" i="117"/>
  <c r="AH24" i="117"/>
  <c r="AH11" i="117"/>
  <c r="AG8" i="117"/>
  <c r="AH8" i="117"/>
  <c r="AG23" i="117"/>
  <c r="AH23" i="117"/>
  <c r="AG9" i="117"/>
  <c r="AG16" i="117"/>
  <c r="AH16" i="117"/>
  <c r="AH9" i="117"/>
</calcChain>
</file>

<file path=xl/comments1.xml><?xml version="1.0" encoding="utf-8"?>
<comments xmlns="http://schemas.openxmlformats.org/spreadsheetml/2006/main">
  <authors>
    <author>Claire Raoult</author>
    <author>Emmanuel Tourneux</author>
  </authors>
  <commentList>
    <comment ref="B6" authorId="0" shapeId="0">
      <text>
        <r>
          <rPr>
            <b/>
            <sz val="9"/>
            <color indexed="81"/>
            <rFont val="Tahoma"/>
            <family val="2"/>
          </rPr>
          <t>Claire Raoult:</t>
        </r>
        <r>
          <rPr>
            <sz val="9"/>
            <color indexed="81"/>
            <rFont val="Tahoma"/>
            <family val="2"/>
          </rPr>
          <t xml:space="preserve">
avant on enlevait pas la cellule B5</t>
        </r>
      </text>
    </comment>
    <comment ref="B13" authorId="1" shapeId="0">
      <text>
        <r>
          <rPr>
            <b/>
            <sz val="9"/>
            <color indexed="81"/>
            <rFont val="Tahoma"/>
            <family val="2"/>
          </rPr>
          <t>Emmanuel Tourneux:</t>
        </r>
        <r>
          <rPr>
            <sz val="9"/>
            <color indexed="81"/>
            <rFont val="Tahoma"/>
            <family val="2"/>
          </rPr>
          <t xml:space="preserve">
début du remboursement</t>
        </r>
      </text>
    </comment>
  </commentList>
</comments>
</file>

<file path=xl/sharedStrings.xml><?xml version="1.0" encoding="utf-8"?>
<sst xmlns="http://schemas.openxmlformats.org/spreadsheetml/2006/main" count="707" uniqueCount="270">
  <si>
    <t>Régime agricole</t>
  </si>
  <si>
    <t>Non-salariés</t>
  </si>
  <si>
    <t>Salariés</t>
  </si>
  <si>
    <t>TOTAL SOINS DE VILLE</t>
  </si>
  <si>
    <t>Régime Agricole</t>
  </si>
  <si>
    <t>Réalisation</t>
  </si>
  <si>
    <t>Ecart</t>
  </si>
  <si>
    <t>LPP</t>
  </si>
  <si>
    <t>Frais de transports</t>
  </si>
  <si>
    <t>m/m-12</t>
  </si>
  <si>
    <t>ACM</t>
  </si>
  <si>
    <t>Laboratoires</t>
  </si>
  <si>
    <t>Médicaments :</t>
  </si>
  <si>
    <t>Indemnités journalières (IJ) :</t>
  </si>
  <si>
    <t>- IJ maladie</t>
  </si>
  <si>
    <t>- Dentistes</t>
  </si>
  <si>
    <t>- Masseurs-kinésithérapeutes</t>
  </si>
  <si>
    <t>- Infirmiers</t>
  </si>
  <si>
    <t>- Médicaments délivrés en ville</t>
  </si>
  <si>
    <t>- Médicaments rétrocédés</t>
  </si>
  <si>
    <t>VERIF : doit être à 0</t>
  </si>
  <si>
    <t>RA</t>
  </si>
  <si>
    <t>NSA</t>
  </si>
  <si>
    <t>SA</t>
  </si>
  <si>
    <t>(tableau de marche)</t>
  </si>
  <si>
    <t>Montant</t>
  </si>
  <si>
    <t>Evolution</t>
  </si>
  <si>
    <t>Point</t>
  </si>
  <si>
    <t>vérif ecart</t>
  </si>
  <si>
    <t>Soins de ville - Comparaison Réalisations / prévisions, en date de remboursement</t>
  </si>
  <si>
    <t>Soins de ville en date de remboursement</t>
  </si>
  <si>
    <t>Soins d'auxiliaires médicaux libéraux</t>
  </si>
  <si>
    <t>Produits de santé (médicaments + LPP)</t>
  </si>
  <si>
    <t>Soins de ville en date de soins</t>
  </si>
  <si>
    <t>Honoraires des médecins et dentistes libéraux</t>
  </si>
  <si>
    <t>- Médecins généralistes</t>
  </si>
  <si>
    <t>- Médecins spécialistes</t>
  </si>
  <si>
    <t>Pour mettre à jour les mois indiqués dans les titres des tableaux, décaler d'un mois les cellules ci-dessous :</t>
  </si>
  <si>
    <t>--&gt; doit correspondre au dernier mois connu en date de soins</t>
  </si>
  <si>
    <t>--&gt; doit correspondre au dernier mois connu en date de remboursement</t>
  </si>
  <si>
    <t>cela met à jour les titres des feuilles :</t>
  </si>
  <si>
    <t>en toute lettre</t>
  </si>
  <si>
    <t>en abrégé</t>
  </si>
  <si>
    <t>2-Tableau-de-marche</t>
  </si>
  <si>
    <t>3-SDV-DTR-CVS-CJO</t>
  </si>
  <si>
    <t>4-SDV-DTS-CVS-CJO</t>
  </si>
  <si>
    <t>Date_soins</t>
  </si>
  <si>
    <t>Source : MSA</t>
  </si>
  <si>
    <t>Soins de ville hors produits de santé</t>
  </si>
  <si>
    <t>Évolution par rapport au mois correspondant de l'année précédente (M-12)</t>
  </si>
  <si>
    <t>OD Médecine Chirurgie Obstétrique (MCO)</t>
  </si>
  <si>
    <t>Mode opératoire pour créer le fichier excel annexé à la note de conjoncture word :</t>
  </si>
  <si>
    <t>selectionner les couleurs "office 2007-2010"</t>
  </si>
  <si>
    <t>si jamais les couleurs des tableaux sont modifiées dans cette copie, aller dans le menu "mise en page", et cliquer sur "couleurs" en haut a gauche de la barre d'outils (dans le pavé "thèmes")</t>
  </si>
  <si>
    <t xml:space="preserve">H:\21-STATISTIQUES\04_STATS_PRESTATIONS_MALADIE\01_CONJONCTURE\03_ANALYSE\20aa\20aamm\ </t>
  </si>
  <si>
    <t>en le renommant [Séries_statistiques_20aamm.xlsx]</t>
  </si>
  <si>
    <t>Enregistrer le fichier excel dans le répertoire de la note de conjoncture voulu :</t>
  </si>
  <si>
    <t>Faire un clic-droit et cliquer sur "Déplacer ou copier…"</t>
  </si>
  <si>
    <t>Sélectionner tous les fichiers liés et cliquer sur "rompre la liaison"</t>
  </si>
  <si>
    <t>Dans la note word, se placer en page 5 sous le titre "Télécharger les données au format Excel :"</t>
  </si>
  <si>
    <t>Supprimer le fichier excel joint précédent</t>
  </si>
  <si>
    <t>Aller dans le menu "INSERTION", cliquer sur  « objet » (partie ‘texte’ de la barre d’outils), « objet… », aller dans la fenêtre « créer à partir du fichier », cliquer sur parcourir et sélectionner le fichier excel précédent [Séries_statistiques_20aamm.xlsx]</t>
  </si>
  <si>
    <t>Cliquer sur « insérer », cocher la case  « afficher sous forme d’icone » et cliquer « OK ».</t>
  </si>
  <si>
    <t>TOTAL CLINIQUES PRIVÉES</t>
  </si>
  <si>
    <t>PCAP</t>
  </si>
  <si>
    <t>plus dans la note (PCAP désormais)</t>
  </si>
  <si>
    <t xml:space="preserve">Sélectionner les 3 feuilles bleues ("Date_rbts_sdv&amp;cliniques", "date_soins","Revisions_date_soins"), </t>
  </si>
  <si>
    <t>Se placer sur la 1ere feuille, 1ere cellule en haut à gauche, enregistrer le fichier et fermer</t>
  </si>
  <si>
    <t>quand les 3 feuilles bleues sont à jour (voir avec Sabrina, Audrey et Cecile)</t>
  </si>
  <si>
    <t>- IJ ATMP</t>
  </si>
  <si>
    <t>OQN Soins de suite et Réadaptation (*)</t>
  </si>
  <si>
    <t>- Part tarif</t>
  </si>
  <si>
    <t>- Médicaments en sus</t>
  </si>
  <si>
    <t>- Dispositifs médicaux implantables en sus</t>
  </si>
  <si>
    <t>sélectionner colonne C-H : changer $BE par $BF</t>
  </si>
  <si>
    <t>Cliniques en date de soins CVS-CJO</t>
  </si>
  <si>
    <t>Part des patients en ALD</t>
  </si>
  <si>
    <t>Evolutions pour l'ensemble des patients</t>
  </si>
  <si>
    <t>Données mensuelles</t>
  </si>
  <si>
    <t>Données annuelles</t>
  </si>
  <si>
    <t>Evolution PCAP</t>
  </si>
  <si>
    <t>Données brutes</t>
  </si>
  <si>
    <t>Données
CVS-CJO</t>
  </si>
  <si>
    <t>Total soins de ville</t>
  </si>
  <si>
    <t>Total soins de ville hors produits de santé</t>
  </si>
  <si>
    <t>Indemnités journalières (IJ)</t>
  </si>
  <si>
    <t>Total cliniques privées</t>
  </si>
  <si>
    <t>- dont Part tarif</t>
  </si>
  <si>
    <t>- dont Médicaments en sus</t>
  </si>
  <si>
    <t>- dont Dispositifs médicaux implantables en sus</t>
  </si>
  <si>
    <t>OQN Soins de suite et Réadaptation</t>
  </si>
  <si>
    <t>Champ :</t>
  </si>
  <si>
    <t>Tableau 1 : Taux de révision de séries de remboursements de soins de ville (en date de soins) par rapport aux données publiées ce mois-ci</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</si>
  <si>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</si>
  <si>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</si>
  <si>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</si>
  <si>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</si>
  <si>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</si>
  <si>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</si>
  <si>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</si>
  <si>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</si>
  <si>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</si>
  <si>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</si>
  <si>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</si>
  <si>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</si>
  <si>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</si>
  <si>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</si>
  <si>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</si>
  <si>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</si>
  <si>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</si>
  <si>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</si>
  <si>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</si>
  <si>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</si>
  <si>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Date de révision (montants en millions d'euros)</t>
  </si>
  <si>
    <t>Date de soins</t>
  </si>
  <si>
    <t>Référence</t>
  </si>
  <si>
    <t>2019</t>
  </si>
  <si>
    <t>Total</t>
  </si>
  <si>
    <t>Total 2019</t>
  </si>
  <si>
    <t>Cumul 2019</t>
  </si>
  <si>
    <t>Prev juillet 2020</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</si>
  <si>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</si>
  <si>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montant mensuel</t>
  </si>
  <si>
    <t>montant depuis mars 2020</t>
  </si>
  <si>
    <t>tests Covid-19</t>
  </si>
  <si>
    <t>Total soins de ville hors indemnités journalières</t>
  </si>
  <si>
    <t>cumul depuis octobre 2020 hors préparations magistrales</t>
  </si>
  <si>
    <t>Infirmier</t>
  </si>
  <si>
    <t>prélèvements tests Covid-19</t>
  </si>
  <si>
    <t>montant depuis janvier 2021</t>
  </si>
  <si>
    <t>Total 2020</t>
  </si>
  <si>
    <t>2020</t>
  </si>
  <si>
    <t>Cumul 2020</t>
  </si>
  <si>
    <t>DTS</t>
  </si>
  <si>
    <t>DTR</t>
  </si>
  <si>
    <t>vaccin covid 19 (hors vacations)</t>
  </si>
  <si>
    <t>avr21</t>
  </si>
  <si>
    <t>avr20</t>
  </si>
  <si>
    <t>avr19</t>
  </si>
  <si>
    <t>PCAP (ajout prov. CRA)</t>
  </si>
  <si>
    <t>Poids</t>
  </si>
  <si>
    <t>Nouveauté à compter d'avril 2021</t>
  </si>
  <si>
    <t>Prévision *</t>
  </si>
  <si>
    <t>(en millions d'euros)</t>
  </si>
  <si>
    <t>verif real</t>
  </si>
  <si>
    <t>verif prev</t>
  </si>
  <si>
    <t>PCAP MOY sur deux ans</t>
  </si>
  <si>
    <t>evo PCAP moyen</t>
  </si>
  <si>
    <t>Evolutions pour les patients en ALD</t>
  </si>
  <si>
    <t>Évolution moyenne PCAP
entre 2019 et 2021</t>
  </si>
  <si>
    <t>reprise des évo totale (ne pas afficher)</t>
  </si>
  <si>
    <t>différentiel avec les évolutions yc compris actes covid</t>
  </si>
  <si>
    <t>Évolution en PCAP yc covid</t>
  </si>
  <si>
    <t>Ecart sur le PCAP</t>
  </si>
  <si>
    <t>- Médecins généralistes (2)</t>
  </si>
  <si>
    <t>- Médecins spécialistes (2)</t>
  </si>
  <si>
    <t>(2) actes exclus : consultation pré-vaccination, acte de vaccination, tests de dépistage COVID-19 (PCR, sérologiques), consultation complexe post-confinement , consultation de prévention de la contamination à la Covid-19</t>
  </si>
  <si>
    <t>Autres prestations dont centres de santé (2)</t>
  </si>
  <si>
    <t xml:space="preserve">Prev de juillet 2021 </t>
  </si>
  <si>
    <t>* prévisions réalisées avec les réalisations à fin mai 2021</t>
  </si>
  <si>
    <t>* prévisions réalisées avec les réalisations à fin mai 2020</t>
  </si>
  <si>
    <t>(4) actes exclus : acte de vaccination, tests de dépistage COVID-19 (PCR, sérologiques)</t>
  </si>
  <si>
    <t>(5) actes exclus : tests de dépistage COVID-19 (PCR, sérologiques)</t>
  </si>
  <si>
    <t>Laboratoires (5)</t>
  </si>
  <si>
    <t>- Infirmiers (4)</t>
  </si>
  <si>
    <t>- Masseurs-kinésithérapeutes (3)</t>
  </si>
  <si>
    <t>(3) actes exclus : tests de dépistage COVID-19 (PCR)</t>
  </si>
  <si>
    <t>Date_rbts</t>
  </si>
  <si>
    <t>7-SDV_DTR_hors_covid</t>
  </si>
  <si>
    <t>Date_rbts_hors_covid</t>
  </si>
  <si>
    <t>5-Cliniques privées DTS CVS CJO</t>
  </si>
  <si>
    <t>- IJ maladie (6)</t>
  </si>
  <si>
    <t>(7) actes exclus : acte de vaccination, délivrance de vaccins, délivrance de masques, tests de dépistage COVID-19 (antigéniques, autotests)</t>
  </si>
  <si>
    <t>- Médicaments délivrés en ville (7)</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</si>
  <si>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</si>
  <si>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Annexe "spéciale covid", avec les évolutions hors actes spécifiquement Covid (tests, vaccins, masques….) et quelques commentaires sur les postes concernés.</t>
  </si>
  <si>
    <t>(6) actes exclus : IJ dérogatoires</t>
  </si>
  <si>
    <t>2021</t>
  </si>
  <si>
    <t>Impact de la réforme du 100% des audioprothèses</t>
  </si>
  <si>
    <t>Part</t>
  </si>
  <si>
    <t>Cont RA</t>
  </si>
  <si>
    <t>Cont NSA</t>
  </si>
  <si>
    <t>Cont SA</t>
  </si>
  <si>
    <t>Part IJ MAL SA</t>
  </si>
  <si>
    <t>Part IJ MAL NSA</t>
  </si>
  <si>
    <t>Part IJ AT</t>
  </si>
  <si>
    <t>Mt PCAP IJ</t>
  </si>
  <si>
    <t>Mt PCAP IJ&lt;3mois</t>
  </si>
  <si>
    <t>Mt IJ MAL SA</t>
  </si>
  <si>
    <t>EVO IJ AT</t>
  </si>
  <si>
    <t>Evo IJ Mal</t>
  </si>
  <si>
    <t>Evo IJ Mal NSA</t>
  </si>
  <si>
    <t>Evo IJ Mal SA</t>
  </si>
  <si>
    <t>Part IJ mal SA</t>
  </si>
  <si>
    <t>IJ mal SA -3mois</t>
  </si>
  <si>
    <t>IJ mal SA +3mois</t>
  </si>
  <si>
    <t>INDEMNITES JOURNALIERES</t>
  </si>
  <si>
    <t>IJ Maladie</t>
  </si>
  <si>
    <t>IJ Maladie Non-salariés agricoles</t>
  </si>
  <si>
    <t>IJ Maladie Salariés agricoles</t>
  </si>
  <si>
    <t>- IJ maladie de moins de 3 mois</t>
  </si>
  <si>
    <t>- IJ maladie de plus de 3 mois</t>
  </si>
  <si>
    <t>IJ ATMP</t>
  </si>
  <si>
    <t>Annexe sur les IJ</t>
  </si>
  <si>
    <t>Chiffres cités</t>
  </si>
  <si>
    <t>7-Pt IJ</t>
  </si>
  <si>
    <t>TAG</t>
  </si>
  <si>
    <t>Mensuel - Test PCR</t>
  </si>
  <si>
    <t>Mensuel - Masques</t>
  </si>
  <si>
    <t>montant depuis octobre 2020</t>
  </si>
  <si>
    <t>hors IJ dérogratoire : évo PCAP</t>
  </si>
  <si>
    <t xml:space="preserve">Mt du mois </t>
  </si>
  <si>
    <t>Mt du mois précédent</t>
  </si>
  <si>
    <t>Médicaments délivrés en ville : masques et tests antigéniques</t>
  </si>
  <si>
    <t>Rem CRA : j'ai ajouté des colonnes (cachées) pour vérifier les chiffres cités en SA et NSA</t>
  </si>
  <si>
    <t>Campagne Vaccination VAG</t>
  </si>
  <si>
    <t>Cumul des mois : Pourcentage de personnes vaccinées de + de 65 ans</t>
  </si>
  <si>
    <t>Nombre total de personnes vaccinées en cumul</t>
  </si>
  <si>
    <t>Taux de vaccination d'il y a 1 ans (2020-2021)</t>
  </si>
  <si>
    <t>dont les + de 65 ans</t>
  </si>
  <si>
    <t>janvier</t>
  </si>
  <si>
    <t>Biologie (nécessite fichiers archivés)</t>
  </si>
  <si>
    <t>janv</t>
  </si>
  <si>
    <t>février</t>
  </si>
  <si>
    <t>fév</t>
  </si>
  <si>
    <r>
      <t>Dans le menu déroulant "</t>
    </r>
    <r>
      <rPr>
        <b/>
        <sz val="10"/>
        <rFont val="Cambria"/>
        <family val="1"/>
      </rPr>
      <t>Déplacer les feuilles sélectionnées dans le classeur :</t>
    </r>
    <r>
      <rPr>
        <sz val="10"/>
        <rFont val="Cambria"/>
        <family val="1"/>
      </rPr>
      <t>"; sélectionner "</t>
    </r>
    <r>
      <rPr>
        <b/>
        <sz val="10"/>
        <rFont val="Cambria"/>
        <family val="1"/>
      </rPr>
      <t>(nouveau classeur)</t>
    </r>
    <r>
      <rPr>
        <sz val="10"/>
        <rFont val="Cambria"/>
        <family val="1"/>
      </rPr>
      <t>"</t>
    </r>
  </si>
  <si>
    <r>
      <t>Cocher la case "</t>
    </r>
    <r>
      <rPr>
        <b/>
        <sz val="10"/>
        <rFont val="Cambria"/>
        <family val="1"/>
      </rPr>
      <t>créer une copie</t>
    </r>
    <r>
      <rPr>
        <sz val="10"/>
        <rFont val="Cambria"/>
        <family val="1"/>
      </rPr>
      <t>" et cliquer sur</t>
    </r>
    <r>
      <rPr>
        <b/>
        <sz val="10"/>
        <rFont val="Cambria"/>
        <family val="1"/>
      </rPr>
      <t xml:space="preserve"> ok</t>
    </r>
  </si>
  <si>
    <r>
      <t>Dans le menu "</t>
    </r>
    <r>
      <rPr>
        <b/>
        <sz val="10"/>
        <rFont val="Cambria"/>
        <family val="1"/>
      </rPr>
      <t>DONNEES</t>
    </r>
    <r>
      <rPr>
        <sz val="10"/>
        <rFont val="Cambria"/>
        <family val="1"/>
      </rPr>
      <t>", cliquer sur "</t>
    </r>
    <r>
      <rPr>
        <b/>
        <sz val="10"/>
        <rFont val="Cambria"/>
        <family val="1"/>
      </rPr>
      <t>modifier les lien</t>
    </r>
    <r>
      <rPr>
        <sz val="10"/>
        <rFont val="Cambria"/>
        <family val="1"/>
      </rPr>
      <t>s" (2è pavé en partant de la gauche intitulé "connexions")</t>
    </r>
  </si>
  <si>
    <t>PCAP moyen sur deux ans yc covid</t>
  </si>
  <si>
    <t>PCAP moy sur deux ans</t>
  </si>
  <si>
    <t>Ecart sur  le PCAP moy sur 2 ans</t>
  </si>
  <si>
    <t>Évolution en ACM yc covid</t>
  </si>
  <si>
    <t>Ecart sur l'ACM</t>
  </si>
  <si>
    <t>Cout estimé</t>
  </si>
  <si>
    <t>mars</t>
  </si>
  <si>
    <t>avril</t>
  </si>
  <si>
    <t>hors IJ Covid dérogatoire</t>
  </si>
  <si>
    <t>(*)  Évolution moyenne PCAP entre 2019 et 2021</t>
  </si>
  <si>
    <t>Données brutes, montants en milliers d'euros</t>
  </si>
  <si>
    <t>Évolution TCAM 19-21 (*)</t>
  </si>
  <si>
    <t>stop</t>
  </si>
  <si>
    <t>Total 2021</t>
  </si>
  <si>
    <t>Montant PCAP</t>
  </si>
  <si>
    <t>RA à fin janvier 2021</t>
  </si>
  <si>
    <t>mai</t>
  </si>
  <si>
    <r>
      <t>Soins de ville</t>
    </r>
    <r>
      <rPr>
        <b/>
        <sz val="8"/>
        <rFont val="Cambria"/>
        <family val="1"/>
      </rPr>
      <t xml:space="preserve"> (1)</t>
    </r>
  </si>
  <si>
    <r>
      <rPr>
        <i/>
        <u/>
        <sz val="9"/>
        <rFont val="Arial"/>
        <family val="2"/>
      </rPr>
      <t>Source</t>
    </r>
    <r>
      <rPr>
        <i/>
        <sz val="9"/>
        <rFont val="Arial"/>
        <family val="2"/>
      </rPr>
      <t xml:space="preserve"> </t>
    </r>
    <r>
      <rPr>
        <sz val="9"/>
        <rFont val="Arial"/>
        <family val="2"/>
      </rPr>
      <t>: MSA</t>
    </r>
  </si>
  <si>
    <r>
      <t xml:space="preserve">Régime agricole - Métropole
Tous risques
Séries en date de remboursements
</t>
    </r>
    <r>
      <rPr>
        <b/>
        <sz val="9"/>
        <color theme="1"/>
        <rFont val="Cambria"/>
        <family val="1"/>
      </rPr>
      <t>Montants remboursés en millions d'euros</t>
    </r>
  </si>
  <si>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</si>
  <si>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</si>
  <si>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r>
      <t xml:space="preserve">Évolution en ACM
</t>
    </r>
    <r>
      <rPr>
        <sz val="7"/>
        <color theme="1"/>
        <rFont val="Cambria"/>
        <family val="1"/>
      </rPr>
      <t>(année complète mobile)</t>
    </r>
  </si>
  <si>
    <r>
      <t xml:space="preserve">Évolution en PCAP
</t>
    </r>
    <r>
      <rPr>
        <sz val="7"/>
        <color theme="1"/>
        <rFont val="Cambria"/>
        <family val="1"/>
      </rPr>
      <t>(période comparable à l'année précédente)</t>
    </r>
  </si>
  <si>
    <r>
      <t xml:space="preserve">Evolution en ACM
</t>
    </r>
    <r>
      <rPr>
        <sz val="7"/>
        <color theme="1"/>
        <rFont val="Cambria"/>
        <family val="1"/>
      </rPr>
      <t>(année complète mobile)</t>
    </r>
  </si>
  <si>
    <r>
      <t xml:space="preserve">Evolution en PCAP
</t>
    </r>
    <r>
      <rPr>
        <sz val="7"/>
        <color theme="1"/>
        <rFont val="Cambria"/>
        <family val="1"/>
      </rPr>
      <t>(période comparable à l'année précédente)</t>
    </r>
  </si>
  <si>
    <r>
      <t>Évolution en ACM</t>
    </r>
    <r>
      <rPr>
        <sz val="9"/>
        <color theme="1"/>
        <rFont val="Cambria"/>
        <family val="1"/>
      </rPr>
      <t xml:space="preserve">
(année complète mobile)</t>
    </r>
  </si>
  <si>
    <r>
      <t>Évolution en PCAP</t>
    </r>
    <r>
      <rPr>
        <sz val="9"/>
        <color theme="1"/>
        <rFont val="Cambria"/>
        <family val="1"/>
      </rPr>
      <t xml:space="preserve">
(période comparable à l'année précédente)</t>
    </r>
  </si>
  <si>
    <r>
      <rPr>
        <u/>
        <sz val="9"/>
        <rFont val="Arial"/>
        <family val="2"/>
      </rPr>
      <t>Source</t>
    </r>
    <r>
      <rPr>
        <sz val="9"/>
        <rFont val="Arial"/>
        <family val="2"/>
      </rPr>
      <t xml:space="preserve"> : MSA</t>
    </r>
  </si>
  <si>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</si>
  <si>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</si>
  <si>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</si>
  <si>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</si>
  <si>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</si>
  <si>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</si>
  <si>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r>
      <t>Evolution hors actes spécifiques covid</t>
    </r>
    <r>
      <rPr>
        <b/>
        <sz val="8"/>
        <rFont val="Cambria"/>
        <family val="1"/>
      </rPr>
      <t xml:space="preserve"> (1)</t>
    </r>
  </si>
  <si>
    <t>Révision des mois de janvier 2019 à janvier 2022 en date de soins selon les données liquidées jusqu'en avril 2022</t>
  </si>
  <si>
    <t xml:space="preserve"> mars 2022</t>
  </si>
  <si>
    <t>Cumul 2021</t>
  </si>
  <si>
    <t>chiffres actualisés</t>
  </si>
  <si>
    <t>chiffres publiés le mois dernier</t>
  </si>
  <si>
    <t>Soins de ville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</si>
</sst>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0.0%"/>
    <numFmt numFmtId="165" formatCode="\+0.0%;\-0.0%"/>
    <numFmt numFmtId="166" formatCode="_-* #,##0.00\ [$€-1]_-;\-* #,##0.00\ [$€-1]_-;_-* &quot;-&quot;??\ [$€-1]_-"/>
    <numFmt numFmtId="167" formatCode="0.0"/>
    <numFmt numFmtId="168" formatCode="0.0&quot; pts&quot;"/>
    <numFmt numFmtId="169" formatCode="#,##0.0"/>
    <numFmt numFmtId="170" formatCode="_-* #,##0.0\ _€_-;\-* #,##0.0\ _€_-;_-* &quot;-&quot;??\ _€_-;_-@_-"/>
    <numFmt numFmtId="171" formatCode="0.0&quot; pt&quot;"/>
    <numFmt numFmtId="172" formatCode="mmm\ yy"/>
    <numFmt numFmtId="173" formatCode="#,##0.0_ ;\-#,##0.0\ "/>
    <numFmt numFmtId="174" formatCode="[$-40C]mmm\-yy;@"/>
    <numFmt numFmtId="175" formatCode="0.000"/>
    <numFmt numFmtId="176" formatCode="0.0_ ;\-0.0\ "/>
    <numFmt numFmtId="177" formatCode="\+#,##0.0;\-#,##0.0"/>
    <numFmt numFmtId="178" formatCode="#,##0_ ;\-#,##0\ "/>
    <numFmt numFmtId="179" formatCode="#,##0.0000"/>
    <numFmt numFmtId="180" formatCode="#,##0.0&quot; pt&quot;"/>
  </numFmts>
  <fonts count="1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Times New Roman"/>
      <family val="1"/>
    </font>
    <font>
      <i/>
      <sz val="10"/>
      <name val="Times New Roman"/>
      <family val="1"/>
    </font>
    <font>
      <u/>
      <sz val="10"/>
      <name val="Times New Roman"/>
      <family val="1"/>
    </font>
    <font>
      <sz val="8"/>
      <name val="MS Sans Serif"/>
      <family val="2"/>
    </font>
    <font>
      <sz val="10"/>
      <name val="MS Sans Serif"/>
      <family val="2"/>
    </font>
    <font>
      <u/>
      <sz val="10"/>
      <color theme="10"/>
      <name val="Arial"/>
      <family val="2"/>
    </font>
    <font>
      <sz val="10"/>
      <name val="Arial"/>
      <family val="2"/>
    </font>
    <font>
      <strike/>
      <sz val="10"/>
      <name val="Cambria"/>
      <family val="1"/>
    </font>
    <font>
      <sz val="9"/>
      <color indexed="81"/>
      <name val="Tahoma"/>
      <family val="2"/>
    </font>
    <font>
      <b/>
      <sz val="9"/>
      <color indexed="81"/>
      <name val="Tahoma"/>
      <family val="2"/>
    </font>
    <font>
      <strike/>
      <sz val="10"/>
      <name val="Arial"/>
      <family val="2"/>
    </font>
    <font>
      <b/>
      <sz val="10"/>
      <name val="Cambria"/>
      <family val="1"/>
    </font>
    <font>
      <sz val="10"/>
      <name val="Cambria"/>
      <family val="1"/>
    </font>
    <font>
      <b/>
      <strike/>
      <sz val="10"/>
      <color rgb="FFFF0000"/>
      <name val="Arial"/>
      <family val="2"/>
    </font>
    <font>
      <b/>
      <strike/>
      <sz val="10"/>
      <name val="Cambria"/>
      <family val="1"/>
      <scheme val="major"/>
    </font>
    <font>
      <strike/>
      <sz val="10"/>
      <name val="Cambria"/>
      <family val="1"/>
      <scheme val="major"/>
    </font>
    <font>
      <strike/>
      <sz val="9"/>
      <name val="Cambria"/>
      <family val="1"/>
    </font>
    <font>
      <b/>
      <strike/>
      <sz val="10"/>
      <color theme="0"/>
      <name val="Cambria"/>
      <family val="1"/>
    </font>
    <font>
      <b/>
      <sz val="10"/>
      <color rgb="FF0000FF"/>
      <name val="Cambria"/>
      <family val="1"/>
    </font>
    <font>
      <b/>
      <strike/>
      <sz val="9"/>
      <name val="Cambria"/>
      <family val="1"/>
    </font>
    <font>
      <sz val="10"/>
      <color rgb="FF0000FF"/>
      <name val="Cambria"/>
      <family val="1"/>
    </font>
    <font>
      <b/>
      <i/>
      <sz val="10"/>
      <name val="Cambria"/>
      <family val="1"/>
    </font>
    <font>
      <i/>
      <sz val="10"/>
      <name val="Cambria"/>
      <family val="1"/>
    </font>
    <font>
      <sz val="9"/>
      <color rgb="FF0000FF"/>
      <name val="Cambria"/>
      <family val="1"/>
    </font>
    <font>
      <strike/>
      <sz val="8"/>
      <name val="Cambria"/>
      <family val="1"/>
    </font>
    <font>
      <b/>
      <strike/>
      <sz val="10"/>
      <name val="Cambria"/>
      <family val="1"/>
    </font>
    <font>
      <b/>
      <strike/>
      <sz val="10"/>
      <color theme="1"/>
      <name val="Cambria"/>
      <family val="1"/>
    </font>
    <font>
      <strike/>
      <sz val="9"/>
      <color theme="1"/>
      <name val="Cambria"/>
      <family val="1"/>
    </font>
    <font>
      <b/>
      <strike/>
      <sz val="11"/>
      <color theme="0"/>
      <name val="Cambria"/>
      <family val="1"/>
    </font>
    <font>
      <b/>
      <sz val="10"/>
      <color rgb="FFFF0000"/>
      <name val="Cambria"/>
      <family val="1"/>
    </font>
    <font>
      <b/>
      <sz val="9"/>
      <name val="Cambria"/>
      <family val="1"/>
    </font>
    <font>
      <b/>
      <sz val="12"/>
      <name val="Arial"/>
      <family val="2"/>
    </font>
    <font>
      <b/>
      <sz val="9"/>
      <name val="Arial"/>
      <family val="2"/>
    </font>
    <font>
      <b/>
      <sz val="10"/>
      <color rgb="FFFF0000"/>
      <name val="Arial"/>
      <family val="2"/>
    </font>
    <font>
      <b/>
      <sz val="10"/>
      <name val="Cambria"/>
      <family val="1"/>
      <scheme val="major"/>
    </font>
    <font>
      <b/>
      <sz val="8"/>
      <name val="Cambria"/>
      <family val="1"/>
    </font>
    <font>
      <sz val="12"/>
      <name val="Arial"/>
      <family val="2"/>
    </font>
    <font>
      <sz val="14"/>
      <name val="Arial"/>
      <family val="2"/>
    </font>
    <font>
      <i/>
      <sz val="8"/>
      <name val="Arial"/>
      <family val="2"/>
    </font>
    <font>
      <sz val="10"/>
      <name val="Cambria"/>
      <family val="1"/>
      <scheme val="major"/>
    </font>
    <font>
      <i/>
      <sz val="9"/>
      <name val="Arial"/>
      <family val="2"/>
    </font>
    <font>
      <sz val="9"/>
      <name val="Arial"/>
      <family val="2"/>
    </font>
    <font>
      <i/>
      <u/>
      <sz val="9"/>
      <name val="Arial"/>
      <family val="2"/>
    </font>
    <font>
      <sz val="18"/>
      <name val="Arial"/>
      <family val="2"/>
    </font>
    <font>
      <sz val="9"/>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10"/>
      <color theme="0"/>
      <name val="Cambria"/>
      <family val="1"/>
    </font>
    <font>
      <sz val="9"/>
      <color theme="1"/>
      <name val="Cambria"/>
      <family val="1"/>
    </font>
    <font>
      <b/>
      <i/>
      <sz val="8"/>
      <name val="Cambria"/>
      <family val="1"/>
    </font>
    <font>
      <sz val="8"/>
      <name val="Cambria"/>
      <family val="1"/>
    </font>
    <font>
      <sz val="10"/>
      <color rgb="FFFF0000"/>
      <name val="Cambria"/>
      <family val="1"/>
    </font>
    <font>
      <b/>
      <sz val="12"/>
      <name val="Cambria"/>
      <family val="1"/>
    </font>
    <font>
      <b/>
      <sz val="8"/>
      <color rgb="FFFF0000"/>
      <name val="Cambria"/>
      <family val="1"/>
    </font>
    <font>
      <b/>
      <sz val="9"/>
      <color rgb="FFFF0000"/>
      <name val="Cambria"/>
      <family val="1"/>
    </font>
    <font>
      <sz val="7"/>
      <color theme="1"/>
      <name val="Cambria"/>
      <family val="1"/>
    </font>
    <font>
      <sz val="9"/>
      <color rgb="FFFF0000"/>
      <name val="Cambria"/>
      <family val="1"/>
    </font>
    <font>
      <sz val="11"/>
      <color theme="1"/>
      <name val="Cambria"/>
      <family val="1"/>
    </font>
    <font>
      <sz val="8"/>
      <name val="Cambria"/>
      <family val="1"/>
      <scheme val="major"/>
    </font>
    <font>
      <sz val="10"/>
      <color theme="1"/>
      <name val="Cambria"/>
      <family val="1"/>
    </font>
    <font>
      <sz val="10"/>
      <color rgb="FF31849B"/>
      <name val="Cambria"/>
      <family val="1"/>
    </font>
    <font>
      <sz val="10"/>
      <color theme="0" tint="-0.499984740745262"/>
      <name val="Cambria"/>
      <family val="1"/>
    </font>
    <font>
      <b/>
      <sz val="10"/>
      <color rgb="FF31849B"/>
      <name val="Arial"/>
      <family val="2"/>
    </font>
    <font>
      <u/>
      <sz val="9"/>
      <name val="Arial"/>
      <family val="2"/>
    </font>
    <font>
      <b/>
      <sz val="10"/>
      <name val="Arial"/>
      <family val="2"/>
    </font>
    <font>
      <sz val="8"/>
      <color theme="1"/>
      <name val="Arial"/>
      <family val="2"/>
    </font>
    <font>
      <sz val="8"/>
      <name val="Arial"/>
      <family val="2"/>
    </font>
    <font>
      <sz val="8"/>
      <color theme="1"/>
      <name val="Calibri"/>
      <family val="2"/>
      <scheme val="minor"/>
    </font>
    <font>
      <b/>
      <sz val="8"/>
      <color theme="0"/>
      <name val="Cambria"/>
      <family val="1"/>
    </font>
    <font>
      <sz val="8"/>
      <color theme="1"/>
      <name val="Cambria"/>
      <family val="1"/>
    </font>
    <font>
      <b/>
      <sz val="9"/>
      <color rgb="FF777777"/>
      <name val="Cambria"/>
      <family val="1"/>
    </font>
    <font>
      <b/>
      <sz val="10"/>
      <color rgb="FF777777"/>
      <name val="Cambria"/>
      <family val="1"/>
    </font>
    <font>
      <sz val="10"/>
      <color rgb="FF777777"/>
      <name val="Cambria"/>
      <family val="1"/>
    </font>
    <font>
      <sz val="11"/>
      <color rgb="FF777777"/>
      <name val="Calibri"/>
      <family val="2"/>
      <scheme val="minor"/>
    </font>
    <font>
      <b/>
      <sz val="9"/>
      <name val="Cambria"/>
      <family val="1"/>
      <scheme val="major"/>
    </font>
    <font>
      <b/>
      <sz val="9"/>
      <color theme="1"/>
      <name val="Cambria"/>
      <family val="1"/>
      <scheme val="major"/>
    </font>
    <font>
      <b/>
      <sz val="11"/>
      <color theme="0"/>
      <name val="Cambria"/>
      <family val="1"/>
      <scheme val="major"/>
    </font>
    <font>
      <b/>
      <sz val="10"/>
      <color theme="0"/>
      <name val="Cambria"/>
      <family val="1"/>
      <scheme val="major"/>
    </font>
    <font>
      <sz val="9"/>
      <name val="Cambria"/>
      <family val="1"/>
      <scheme val="major"/>
    </font>
    <font>
      <b/>
      <sz val="8"/>
      <color theme="1"/>
      <name val="Cambria"/>
      <family val="1"/>
    </font>
    <font>
      <b/>
      <sz val="12"/>
      <color rgb="FFFFFFFF"/>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
      <sz val="9"/>
      <color rgb="FF777777"/>
      <name val="Cambria"/>
      <family val="1"/>
    </font>
    <font>
      <sz val="9"/>
      <color rgb="FFFF00FF"/>
      <name val="Cambria"/>
      <family val="1"/>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
      <patternFill patternType="solid">
        <fgColor indexed="6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2CDDC"/>
        <bgColor indexed="64"/>
      </patternFill>
    </fill>
    <fill>
      <patternFill patternType="solid">
        <fgColor rgb="FFFFFFFF"/>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108">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style="medium">
        <color indexed="64"/>
      </left>
      <right style="medium">
        <color indexed="64"/>
      </right>
      <top style="dotted">
        <color indexed="64"/>
      </top>
      <bottom style="dotted">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hair">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style="double">
        <color indexed="64"/>
      </left>
      <right style="double">
        <color indexed="64"/>
      </right>
      <top/>
      <bottom style="hair">
        <color indexed="64"/>
      </bottom>
      <diagonal/>
    </border>
    <border>
      <left style="double">
        <color indexed="64"/>
      </left>
      <right style="double">
        <color indexed="64"/>
      </right>
      <top/>
      <bottom style="thin">
        <color indexed="64"/>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style="thin">
        <color theme="0" tint="-0.499984740745262"/>
      </bottom>
      <diagonal/>
    </border>
    <border>
      <left style="double">
        <color indexed="64"/>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double">
        <color indexed="64"/>
      </right>
      <top/>
      <bottom style="thin">
        <color theme="0" tint="-0.499984740745262"/>
      </bottom>
      <diagonal/>
    </border>
    <border>
      <left style="thin">
        <color indexed="64"/>
      </left>
      <right/>
      <top style="thin">
        <color theme="0" tint="-0.499984740745262"/>
      </top>
      <bottom style="thin">
        <color indexed="64"/>
      </bottom>
      <diagonal/>
    </border>
    <border>
      <left style="double">
        <color indexed="64"/>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double">
        <color indexed="64"/>
      </right>
      <top style="thin">
        <color theme="0" tint="-0.499984740745262"/>
      </top>
      <bottom style="thin">
        <color indexed="64"/>
      </bottom>
      <diagonal/>
    </border>
    <border>
      <left style="double">
        <color indexed="64"/>
      </left>
      <right/>
      <top style="thin">
        <color theme="0" tint="-0.499984740745262"/>
      </top>
      <bottom style="thin">
        <color indexed="64"/>
      </bottom>
      <diagonal/>
    </border>
    <border>
      <left style="double">
        <color indexed="64"/>
      </left>
      <right/>
      <top/>
      <bottom style="thin">
        <color theme="0" tint="-0.499984740745262"/>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bottom style="thin">
        <color indexed="64"/>
      </bottom>
      <diagonal/>
    </border>
    <border>
      <left/>
      <right/>
      <top/>
      <bottom style="hair">
        <color indexed="64"/>
      </bottom>
      <diagonal/>
    </border>
    <border>
      <left style="double">
        <color indexed="64"/>
      </left>
      <right/>
      <top style="thin">
        <color indexed="64"/>
      </top>
      <bottom/>
      <diagonal/>
    </border>
    <border>
      <left/>
      <right/>
      <top style="thin">
        <color theme="0" tint="-0.499984740745262"/>
      </top>
      <bottom style="thin">
        <color indexed="64"/>
      </bottom>
      <diagonal/>
    </border>
    <border>
      <left/>
      <right/>
      <top/>
      <bottom style="thin">
        <color theme="0" tint="-0.499984740745262"/>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bottom style="thin">
        <color theme="0" tint="-0.499984740745262"/>
      </bottom>
      <diagonal/>
    </border>
    <border>
      <left/>
      <right style="double">
        <color indexed="64"/>
      </right>
      <top style="thin">
        <color theme="0" tint="-0.499984740745262"/>
      </top>
      <bottom style="thin">
        <color indexed="64"/>
      </bottom>
      <diagonal/>
    </border>
  </borders>
  <cellStyleXfs count="270">
    <xf numFmtId="0" fontId="0" fillId="0" borderId="0"/>
    <xf numFmtId="9" fontId="105" fillId="0" borderId="0" applyFont="0" applyFill="0" applyBorder="0" applyAlignment="0" applyProtection="0"/>
    <xf numFmtId="0" fontId="105" fillId="0" borderId="0"/>
    <xf numFmtId="0" fontId="106" fillId="0" borderId="0">
      <alignment vertical="center" wrapText="1"/>
    </xf>
    <xf numFmtId="0" fontId="107" fillId="0" borderId="0"/>
    <xf numFmtId="166" fontId="105" fillId="0" borderId="0" applyFont="0" applyFill="0" applyBorder="0" applyAlignment="0" applyProtection="0"/>
    <xf numFmtId="0" fontId="108" fillId="0" borderId="0"/>
    <xf numFmtId="0" fontId="105"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0" fontId="109" fillId="0" borderId="2">
      <alignment horizontal="left" indent="2"/>
    </xf>
    <xf numFmtId="0" fontId="104" fillId="0" borderId="0"/>
    <xf numFmtId="0" fontId="103" fillId="0" borderId="0"/>
    <xf numFmtId="43" fontId="103" fillId="0" borderId="0" applyFont="0" applyFill="0" applyBorder="0" applyAlignment="0" applyProtection="0"/>
    <xf numFmtId="9" fontId="103" fillId="0" borderId="0" applyFont="0" applyFill="0" applyBorder="0" applyAlignment="0" applyProtection="0"/>
    <xf numFmtId="40" fontId="110"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2" fillId="0" borderId="0"/>
    <xf numFmtId="43" fontId="102" fillId="0" borderId="0" applyFont="0" applyFill="0" applyBorder="0" applyAlignment="0" applyProtection="0"/>
    <xf numFmtId="9" fontId="102" fillId="0" borderId="0" applyFont="0" applyFill="0" applyBorder="0" applyAlignment="0" applyProtection="0"/>
    <xf numFmtId="0" fontId="101" fillId="0" borderId="0"/>
    <xf numFmtId="43" fontId="101" fillId="0" borderId="0" applyFont="0" applyFill="0" applyBorder="0" applyAlignment="0" applyProtection="0"/>
    <xf numFmtId="9" fontId="101"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0" fontId="99" fillId="0" borderId="0"/>
    <xf numFmtId="43" fontId="99" fillId="0" borderId="0" applyFont="0" applyFill="0" applyBorder="0" applyAlignment="0" applyProtection="0"/>
    <xf numFmtId="9" fontId="99" fillId="0" borderId="0" applyFont="0" applyFill="0" applyBorder="0" applyAlignment="0" applyProtection="0"/>
    <xf numFmtId="0" fontId="98" fillId="0" borderId="0"/>
    <xf numFmtId="43" fontId="98" fillId="0" borderId="0" applyFont="0" applyFill="0" applyBorder="0" applyAlignment="0" applyProtection="0"/>
    <xf numFmtId="9" fontId="98" fillId="0" borderId="0" applyFont="0" applyFill="0" applyBorder="0" applyAlignment="0" applyProtection="0"/>
    <xf numFmtId="0" fontId="97" fillId="0" borderId="0"/>
    <xf numFmtId="43" fontId="97" fillId="0" borderId="0" applyFont="0" applyFill="0" applyBorder="0" applyAlignment="0" applyProtection="0"/>
    <xf numFmtId="9" fontId="97" fillId="0" borderId="0" applyFont="0" applyFill="0" applyBorder="0" applyAlignment="0" applyProtection="0"/>
    <xf numFmtId="0" fontId="96" fillId="0" borderId="0"/>
    <xf numFmtId="43" fontId="96" fillId="0" borderId="0" applyFont="0" applyFill="0" applyBorder="0" applyAlignment="0" applyProtection="0"/>
    <xf numFmtId="9" fontId="96" fillId="0" borderId="0" applyFont="0" applyFill="0" applyBorder="0" applyAlignment="0" applyProtection="0"/>
    <xf numFmtId="0" fontId="95" fillId="0" borderId="0"/>
    <xf numFmtId="43" fontId="95" fillId="0" borderId="0" applyFont="0" applyFill="0" applyBorder="0" applyAlignment="0" applyProtection="0"/>
    <xf numFmtId="9" fontId="95" fillId="0" borderId="0" applyFont="0" applyFill="0" applyBorder="0" applyAlignment="0" applyProtection="0"/>
    <xf numFmtId="0" fontId="94" fillId="0" borderId="0"/>
    <xf numFmtId="43" fontId="94" fillId="0" borderId="0" applyFont="0" applyFill="0" applyBorder="0" applyAlignment="0" applyProtection="0"/>
    <xf numFmtId="9" fontId="94" fillId="0" borderId="0" applyFont="0" applyFill="0" applyBorder="0" applyAlignment="0" applyProtection="0"/>
    <xf numFmtId="0" fontId="93" fillId="0" borderId="0"/>
    <xf numFmtId="43" fontId="93" fillId="0" borderId="0" applyFont="0" applyFill="0" applyBorder="0" applyAlignment="0" applyProtection="0"/>
    <xf numFmtId="9" fontId="93" fillId="0" borderId="0" applyFont="0" applyFill="0" applyBorder="0" applyAlignment="0" applyProtection="0"/>
    <xf numFmtId="0" fontId="92" fillId="0" borderId="0"/>
    <xf numFmtId="43" fontId="92" fillId="0" borderId="0" applyFont="0" applyFill="0" applyBorder="0" applyAlignment="0" applyProtection="0"/>
    <xf numFmtId="9" fontId="92" fillId="0" borderId="0" applyFont="0" applyFill="0" applyBorder="0" applyAlignment="0" applyProtection="0"/>
    <xf numFmtId="0" fontId="91" fillId="0" borderId="0"/>
    <xf numFmtId="43" fontId="91" fillId="0" borderId="0" applyFont="0" applyFill="0" applyBorder="0" applyAlignment="0" applyProtection="0"/>
    <xf numFmtId="9" fontId="91" fillId="0" borderId="0" applyFont="0" applyFill="0" applyBorder="0" applyAlignment="0" applyProtection="0"/>
    <xf numFmtId="0" fontId="90" fillId="0" borderId="0"/>
    <xf numFmtId="43" fontId="90" fillId="0" borderId="0" applyFont="0" applyFill="0" applyBorder="0" applyAlignment="0" applyProtection="0"/>
    <xf numFmtId="9" fontId="90" fillId="0" borderId="0" applyFont="0" applyFill="0" applyBorder="0" applyAlignment="0" applyProtection="0"/>
    <xf numFmtId="0" fontId="89" fillId="0" borderId="0"/>
    <xf numFmtId="43" fontId="89" fillId="0" borderId="0" applyFont="0" applyFill="0" applyBorder="0" applyAlignment="0" applyProtection="0"/>
    <xf numFmtId="9" fontId="89" fillId="0" borderId="0" applyFont="0" applyFill="0" applyBorder="0" applyAlignment="0" applyProtection="0"/>
    <xf numFmtId="0" fontId="88" fillId="0" borderId="0"/>
    <xf numFmtId="43" fontId="88" fillId="0" borderId="0" applyFont="0" applyFill="0" applyBorder="0" applyAlignment="0" applyProtection="0"/>
    <xf numFmtId="9" fontId="88" fillId="0" borderId="0" applyFont="0" applyFill="0" applyBorder="0" applyAlignment="0" applyProtection="0"/>
    <xf numFmtId="0" fontId="88" fillId="0" borderId="0"/>
    <xf numFmtId="0" fontId="88" fillId="0" borderId="0"/>
    <xf numFmtId="0" fontId="87" fillId="0" borderId="0"/>
    <xf numFmtId="43" fontId="87" fillId="0" borderId="0" applyFont="0" applyFill="0" applyBorder="0" applyAlignment="0" applyProtection="0"/>
    <xf numFmtId="9" fontId="87" fillId="0" borderId="0" applyFont="0" applyFill="0" applyBorder="0" applyAlignment="0" applyProtection="0"/>
    <xf numFmtId="0" fontId="86" fillId="0" borderId="0"/>
    <xf numFmtId="43" fontId="86" fillId="0" borderId="0" applyFont="0" applyFill="0" applyBorder="0" applyAlignment="0" applyProtection="0"/>
    <xf numFmtId="9" fontId="86" fillId="0" borderId="0" applyFont="0" applyFill="0" applyBorder="0" applyAlignment="0" applyProtection="0"/>
    <xf numFmtId="0" fontId="85" fillId="0" borderId="0"/>
    <xf numFmtId="43" fontId="85" fillId="0" borderId="0" applyFont="0" applyFill="0" applyBorder="0" applyAlignment="0" applyProtection="0"/>
    <xf numFmtId="9" fontId="85" fillId="0" borderId="0" applyFont="0" applyFill="0" applyBorder="0" applyAlignment="0" applyProtection="0"/>
    <xf numFmtId="0" fontId="84" fillId="0" borderId="0"/>
    <xf numFmtId="43" fontId="84" fillId="0" borderId="0" applyFont="0" applyFill="0" applyBorder="0" applyAlignment="0" applyProtection="0"/>
    <xf numFmtId="9" fontId="84" fillId="0" borderId="0" applyFont="0" applyFill="0" applyBorder="0" applyAlignment="0" applyProtection="0"/>
    <xf numFmtId="0" fontId="83" fillId="0" borderId="0"/>
    <xf numFmtId="43" fontId="83" fillId="0" borderId="0" applyFont="0" applyFill="0" applyBorder="0" applyAlignment="0" applyProtection="0"/>
    <xf numFmtId="9" fontId="83" fillId="0" borderId="0" applyFont="0" applyFill="0" applyBorder="0" applyAlignment="0" applyProtection="0"/>
    <xf numFmtId="0" fontId="82" fillId="0" borderId="0"/>
    <xf numFmtId="43" fontId="82" fillId="0" borderId="0" applyFont="0" applyFill="0" applyBorder="0" applyAlignment="0" applyProtection="0"/>
    <xf numFmtId="9" fontId="82" fillId="0" borderId="0" applyFont="0" applyFill="0" applyBorder="0" applyAlignment="0" applyProtection="0"/>
    <xf numFmtId="0" fontId="81" fillId="0" borderId="0"/>
    <xf numFmtId="43" fontId="81" fillId="0" borderId="0" applyFont="0" applyFill="0" applyBorder="0" applyAlignment="0" applyProtection="0"/>
    <xf numFmtId="9" fontId="81" fillId="0" borderId="0" applyFont="0" applyFill="0" applyBorder="0" applyAlignment="0" applyProtection="0"/>
    <xf numFmtId="0" fontId="80" fillId="0" borderId="0"/>
    <xf numFmtId="43" fontId="80" fillId="0" borderId="0" applyFont="0" applyFill="0" applyBorder="0" applyAlignment="0" applyProtection="0"/>
    <xf numFmtId="9" fontId="80" fillId="0" borderId="0" applyFont="0" applyFill="0" applyBorder="0" applyAlignment="0" applyProtection="0"/>
    <xf numFmtId="0" fontId="79" fillId="0" borderId="0"/>
    <xf numFmtId="43" fontId="79" fillId="0" borderId="0" applyFont="0" applyFill="0" applyBorder="0" applyAlignment="0" applyProtection="0"/>
    <xf numFmtId="9" fontId="79" fillId="0" borderId="0" applyFont="0" applyFill="0" applyBorder="0" applyAlignment="0" applyProtection="0"/>
    <xf numFmtId="0" fontId="78" fillId="0" borderId="0"/>
    <xf numFmtId="43" fontId="78" fillId="0" borderId="0" applyFont="0" applyFill="0" applyBorder="0" applyAlignment="0" applyProtection="0"/>
    <xf numFmtId="9" fontId="78" fillId="0" borderId="0" applyFon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0" fontId="76" fillId="0" borderId="0"/>
    <xf numFmtId="9" fontId="76" fillId="0" borderId="0" applyFont="0" applyFill="0" applyBorder="0" applyAlignment="0" applyProtection="0"/>
    <xf numFmtId="0" fontId="75" fillId="0" borderId="0"/>
    <xf numFmtId="0" fontId="74" fillId="0" borderId="0"/>
    <xf numFmtId="0" fontId="74" fillId="0" borderId="0"/>
    <xf numFmtId="9" fontId="74" fillId="0" borderId="0" applyFont="0" applyFill="0" applyBorder="0" applyAlignment="0" applyProtection="0"/>
    <xf numFmtId="0" fontId="73" fillId="0" borderId="0"/>
    <xf numFmtId="0" fontId="73" fillId="0" borderId="0"/>
    <xf numFmtId="0" fontId="73" fillId="0" borderId="0"/>
    <xf numFmtId="43" fontId="73" fillId="0" borderId="0" applyFont="0" applyFill="0" applyBorder="0" applyAlignment="0" applyProtection="0"/>
    <xf numFmtId="9" fontId="73"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111" fillId="0" borderId="0" applyNumberFormat="0" applyFill="0" applyBorder="0" applyAlignment="0" applyProtection="0"/>
    <xf numFmtId="0" fontId="75" fillId="0" borderId="0"/>
    <xf numFmtId="0" fontId="71" fillId="0" borderId="0"/>
    <xf numFmtId="0" fontId="71" fillId="0" borderId="0"/>
    <xf numFmtId="0" fontId="70" fillId="0" borderId="0"/>
    <xf numFmtId="0" fontId="70" fillId="0" borderId="0"/>
    <xf numFmtId="0" fontId="69" fillId="0" borderId="0"/>
    <xf numFmtId="0" fontId="68" fillId="0" borderId="0"/>
    <xf numFmtId="0" fontId="67" fillId="0" borderId="0"/>
    <xf numFmtId="0" fontId="66" fillId="0" borderId="0"/>
    <xf numFmtId="0" fontId="65" fillId="0" borderId="0"/>
    <xf numFmtId="0" fontId="64" fillId="0" borderId="0"/>
    <xf numFmtId="0" fontId="63" fillId="0" borderId="0"/>
    <xf numFmtId="0" fontId="63" fillId="0" borderId="0"/>
    <xf numFmtId="0" fontId="63" fillId="0" borderId="0"/>
    <xf numFmtId="0" fontId="62" fillId="0" borderId="0"/>
    <xf numFmtId="0" fontId="62" fillId="0" borderId="0"/>
    <xf numFmtId="0" fontId="61" fillId="0" borderId="0"/>
    <xf numFmtId="0" fontId="61" fillId="0" borderId="0"/>
    <xf numFmtId="0" fontId="60" fillId="0" borderId="0"/>
    <xf numFmtId="0" fontId="60" fillId="0" borderId="0"/>
    <xf numFmtId="0" fontId="59" fillId="0" borderId="0"/>
    <xf numFmtId="0" fontId="59" fillId="0" borderId="0"/>
    <xf numFmtId="0" fontId="58" fillId="0" borderId="0"/>
    <xf numFmtId="0" fontId="58" fillId="0" borderId="0"/>
    <xf numFmtId="43" fontId="112" fillId="0" borderId="0" applyFont="0" applyFill="0" applyBorder="0" applyAlignment="0" applyProtection="0"/>
    <xf numFmtId="0" fontId="57" fillId="0" borderId="0"/>
    <xf numFmtId="0" fontId="57" fillId="0" borderId="0"/>
    <xf numFmtId="0" fontId="56" fillId="0" borderId="0"/>
    <xf numFmtId="0" fontId="55" fillId="0" borderId="0"/>
    <xf numFmtId="0" fontId="54" fillId="0" borderId="0"/>
    <xf numFmtId="0" fontId="54" fillId="0" borderId="0"/>
    <xf numFmtId="0" fontId="53" fillId="0" borderId="0"/>
    <xf numFmtId="0" fontId="53" fillId="0" borderId="0"/>
    <xf numFmtId="0" fontId="52" fillId="0" borderId="0"/>
    <xf numFmtId="0" fontId="52" fillId="0" borderId="0"/>
    <xf numFmtId="0" fontId="51" fillId="0" borderId="0"/>
    <xf numFmtId="0" fontId="50" fillId="0" borderId="0"/>
    <xf numFmtId="0" fontId="50" fillId="0" borderId="0"/>
    <xf numFmtId="0" fontId="51" fillId="0" borderId="0"/>
    <xf numFmtId="0" fontId="49" fillId="0" borderId="0"/>
    <xf numFmtId="0" fontId="49" fillId="0" borderId="0"/>
    <xf numFmtId="0" fontId="48" fillId="0" borderId="0"/>
    <xf numFmtId="0" fontId="48" fillId="0" borderId="0"/>
    <xf numFmtId="0" fontId="47" fillId="0" borderId="0"/>
    <xf numFmtId="0" fontId="47" fillId="0" borderId="0"/>
    <xf numFmtId="0" fontId="46" fillId="0" borderId="0"/>
    <xf numFmtId="0" fontId="46" fillId="0" borderId="0"/>
    <xf numFmtId="0" fontId="45" fillId="0" borderId="0"/>
    <xf numFmtId="0" fontId="45" fillId="0" borderId="0"/>
    <xf numFmtId="0" fontId="44" fillId="0" borderId="0"/>
    <xf numFmtId="0" fontId="44" fillId="0" borderId="0"/>
    <xf numFmtId="0" fontId="43" fillId="0" borderId="0"/>
    <xf numFmtId="0" fontId="43" fillId="0" borderId="0"/>
    <xf numFmtId="0" fontId="42" fillId="0" borderId="0"/>
    <xf numFmtId="0" fontId="42" fillId="0" borderId="0"/>
    <xf numFmtId="0" fontId="41" fillId="0" borderId="0"/>
    <xf numFmtId="0" fontId="41" fillId="0" borderId="0"/>
    <xf numFmtId="0" fontId="40" fillId="0" borderId="0"/>
    <xf numFmtId="0" fontId="40" fillId="0" borderId="0"/>
    <xf numFmtId="0" fontId="39" fillId="0" borderId="0"/>
    <xf numFmtId="0" fontId="39" fillId="0" borderId="0"/>
    <xf numFmtId="0" fontId="38" fillId="0" borderId="0"/>
    <xf numFmtId="0" fontId="37" fillId="0" borderId="0"/>
    <xf numFmtId="0" fontId="37" fillId="0" borderId="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0" fontId="36" fillId="0" borderId="0"/>
    <xf numFmtId="0" fontId="35" fillId="0" borderId="0"/>
    <xf numFmtId="0" fontId="35" fillId="0" borderId="0"/>
    <xf numFmtId="0" fontId="34" fillId="0" borderId="0"/>
    <xf numFmtId="0" fontId="34"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9" fontId="30" fillId="0" borderId="0" applyFont="0" applyFill="0" applyBorder="0" applyAlignment="0" applyProtection="0"/>
    <xf numFmtId="0" fontId="29" fillId="0" borderId="0"/>
    <xf numFmtId="0" fontId="29" fillId="0" borderId="0"/>
    <xf numFmtId="0" fontId="28" fillId="0" borderId="0"/>
    <xf numFmtId="0" fontId="28" fillId="0" borderId="0"/>
    <xf numFmtId="0" fontId="27" fillId="0" borderId="0"/>
    <xf numFmtId="0" fontId="27" fillId="0" borderId="0"/>
    <xf numFmtId="0" fontId="26" fillId="0" borderId="0"/>
    <xf numFmtId="0" fontId="26" fillId="0" borderId="0"/>
    <xf numFmtId="0" fontId="25" fillId="0" borderId="0"/>
    <xf numFmtId="0" fontId="25" fillId="0" borderId="0"/>
    <xf numFmtId="0" fontId="24" fillId="0" borderId="0"/>
    <xf numFmtId="0" fontId="24" fillId="0" borderId="0"/>
    <xf numFmtId="0" fontId="23" fillId="0" borderId="0"/>
    <xf numFmtId="0" fontId="23" fillId="0" borderId="0"/>
    <xf numFmtId="0" fontId="22" fillId="0" borderId="0"/>
    <xf numFmtId="0" fontId="22" fillId="0" borderId="0"/>
    <xf numFmtId="0" fontId="21" fillId="0" borderId="0"/>
    <xf numFmtId="0" fontId="21" fillId="0" borderId="0"/>
    <xf numFmtId="0" fontId="20" fillId="0" borderId="0"/>
    <xf numFmtId="0" fontId="20" fillId="0" borderId="0"/>
    <xf numFmtId="0" fontId="19" fillId="0" borderId="0"/>
    <xf numFmtId="0" fontId="19" fillId="0" borderId="0"/>
    <xf numFmtId="0" fontId="18" fillId="0" borderId="0"/>
    <xf numFmtId="0" fontId="18" fillId="0" borderId="0"/>
    <xf numFmtId="0" fontId="17" fillId="0" borderId="0"/>
    <xf numFmtId="0" fontId="17" fillId="0" borderId="0"/>
    <xf numFmtId="0" fontId="16" fillId="0" borderId="0"/>
    <xf numFmtId="0" fontId="16" fillId="0" borderId="0"/>
    <xf numFmtId="9" fontId="16" fillId="0" borderId="0" applyFont="0" applyFill="0" applyBorder="0" applyAlignment="0" applyProtection="0"/>
    <xf numFmtId="0" fontId="49" fillId="0" borderId="0"/>
    <xf numFmtId="0" fontId="15" fillId="0" borderId="0"/>
    <xf numFmtId="0" fontId="15" fillId="0" borderId="0"/>
    <xf numFmtId="0" fontId="14" fillId="0" borderId="0"/>
    <xf numFmtId="0" fontId="13" fillId="0" borderId="0"/>
    <xf numFmtId="0" fontId="13" fillId="0" borderId="0"/>
    <xf numFmtId="0" fontId="12" fillId="0" borderId="0"/>
    <xf numFmtId="0" fontId="12"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 fillId="0" borderId="0"/>
    <xf numFmtId="0" fontId="1" fillId="0" borderId="0"/>
  </cellStyleXfs>
  <cellXfs count="869">
    <xf numFmtId="0" fontId="0" fillId="0" borderId="0" xfId="0"/>
    <xf numFmtId="0" fontId="116" fillId="0" borderId="0" xfId="7" applyFont="1"/>
    <xf numFmtId="0" fontId="119" fillId="3" borderId="0" xfId="7" applyFont="1" applyFill="1"/>
    <xf numFmtId="169" fontId="120" fillId="10" borderId="8" xfId="142" applyNumberFormat="1" applyFont="1" applyFill="1" applyBorder="1" applyAlignment="1">
      <alignment horizontal="center" vertical="center" wrapText="1"/>
    </xf>
    <xf numFmtId="169" fontId="120" fillId="13" borderId="8" xfId="142" applyNumberFormat="1" applyFont="1" applyFill="1" applyBorder="1" applyAlignment="1">
      <alignment horizontal="center" vertical="center" wrapText="1"/>
    </xf>
    <xf numFmtId="177" fontId="120" fillId="2" borderId="8" xfId="142" applyNumberFormat="1" applyFont="1" applyFill="1" applyBorder="1" applyAlignment="1">
      <alignment horizontal="center" vertical="center"/>
    </xf>
    <xf numFmtId="165" fontId="121" fillId="10" borderId="8" xfId="1" applyNumberFormat="1" applyFont="1" applyFill="1" applyBorder="1" applyAlignment="1">
      <alignment horizontal="center" vertical="center" wrapText="1"/>
    </xf>
    <xf numFmtId="165" fontId="121" fillId="13" borderId="8" xfId="1" applyNumberFormat="1" applyFont="1" applyFill="1" applyBorder="1" applyAlignment="1">
      <alignment horizontal="center" vertical="center" wrapText="1"/>
    </xf>
    <xf numFmtId="171" fontId="121" fillId="2" borderId="8" xfId="142" applyNumberFormat="1" applyFont="1" applyFill="1" applyBorder="1" applyAlignment="1">
      <alignment horizontal="center" vertical="center"/>
    </xf>
    <xf numFmtId="0" fontId="117" fillId="0" borderId="0" xfId="0" applyFont="1"/>
    <xf numFmtId="0" fontId="118" fillId="0" borderId="0" xfId="0" applyFont="1"/>
    <xf numFmtId="0" fontId="122" fillId="5" borderId="0" xfId="2" applyFont="1" applyFill="1" applyBorder="1"/>
    <xf numFmtId="0" fontId="122" fillId="6" borderId="0" xfId="2" applyFont="1" applyFill="1" applyBorder="1"/>
    <xf numFmtId="0" fontId="122" fillId="2" borderId="0" xfId="2" applyFont="1" applyFill="1" applyBorder="1"/>
    <xf numFmtId="0" fontId="122" fillId="5" borderId="11" xfId="2" applyFont="1" applyFill="1" applyBorder="1"/>
    <xf numFmtId="0" fontId="124" fillId="0" borderId="0" xfId="0" applyFont="1"/>
    <xf numFmtId="0" fontId="126" fillId="0" borderId="0" xfId="0" applyFont="1"/>
    <xf numFmtId="0" fontId="127" fillId="0" borderId="0" xfId="0" applyFont="1"/>
    <xf numFmtId="0" fontId="128" fillId="0" borderId="0" xfId="0" applyFont="1"/>
    <xf numFmtId="0" fontId="129" fillId="0" borderId="0" xfId="0" applyFont="1"/>
    <xf numFmtId="0" fontId="122" fillId="6" borderId="2" xfId="2" applyFont="1" applyFill="1" applyBorder="1" applyAlignment="1">
      <alignment horizontal="left" vertical="center" indent="1"/>
    </xf>
    <xf numFmtId="169" fontId="122" fillId="2" borderId="3" xfId="2" applyNumberFormat="1" applyFont="1" applyFill="1" applyBorder="1" applyAlignment="1">
      <alignment horizontal="right" vertical="center" indent="1"/>
    </xf>
    <xf numFmtId="164" fontId="122" fillId="2" borderId="11" xfId="2" applyNumberFormat="1" applyFont="1" applyFill="1" applyBorder="1" applyAlignment="1">
      <alignment horizontal="right" vertical="center" indent="1"/>
    </xf>
    <xf numFmtId="164" fontId="122" fillId="2" borderId="0" xfId="2" applyNumberFormat="1" applyFont="1" applyFill="1" applyBorder="1" applyAlignment="1">
      <alignment horizontal="right" vertical="center" indent="1"/>
    </xf>
    <xf numFmtId="169" fontId="122" fillId="5" borderId="0" xfId="2" applyNumberFormat="1" applyFont="1" applyFill="1" applyBorder="1" applyAlignment="1">
      <alignment horizontal="right" vertical="center" indent="1"/>
    </xf>
    <xf numFmtId="164" fontId="122" fillId="5" borderId="3" xfId="2" applyNumberFormat="1" applyFont="1" applyFill="1" applyBorder="1" applyAlignment="1">
      <alignment horizontal="right" vertical="center" indent="1"/>
    </xf>
    <xf numFmtId="164" fontId="122" fillId="5" borderId="0" xfId="2" applyNumberFormat="1" applyFont="1" applyFill="1" applyBorder="1" applyAlignment="1">
      <alignment horizontal="right" vertical="center" indent="1"/>
    </xf>
    <xf numFmtId="164" fontId="122" fillId="5" borderId="5" xfId="2" applyNumberFormat="1" applyFont="1" applyFill="1" applyBorder="1" applyAlignment="1">
      <alignment horizontal="center" vertical="center"/>
    </xf>
    <xf numFmtId="0" fontId="113" fillId="6" borderId="0" xfId="2" applyFont="1" applyFill="1" applyBorder="1"/>
    <xf numFmtId="0" fontId="125" fillId="2" borderId="0" xfId="2" applyFont="1" applyFill="1" applyBorder="1"/>
    <xf numFmtId="0" fontId="125" fillId="2" borderId="0" xfId="2" applyFont="1" applyFill="1" applyBorder="1" applyAlignment="1">
      <alignment wrapText="1"/>
    </xf>
    <xf numFmtId="0" fontId="134" fillId="7" borderId="8" xfId="193" applyFont="1" applyFill="1" applyBorder="1" applyAlignment="1">
      <alignment horizontal="left" vertical="center"/>
    </xf>
    <xf numFmtId="173" fontId="134" fillId="7" borderId="8" xfId="195" applyNumberFormat="1" applyFont="1" applyFill="1" applyBorder="1" applyAlignment="1">
      <alignment horizontal="right" vertical="center" indent="1"/>
    </xf>
    <xf numFmtId="164" fontId="134" fillId="7" borderId="8" xfId="196" applyNumberFormat="1" applyFont="1" applyFill="1" applyBorder="1" applyAlignment="1">
      <alignment horizontal="center" vertical="center"/>
    </xf>
    <xf numFmtId="164" fontId="134" fillId="7" borderId="8" xfId="1" applyNumberFormat="1" applyFont="1" applyFill="1" applyBorder="1" applyAlignment="1">
      <alignment horizontal="center" vertical="center"/>
    </xf>
    <xf numFmtId="173" fontId="123" fillId="7" borderId="7" xfId="195" applyNumberFormat="1" applyFont="1" applyFill="1" applyBorder="1" applyAlignment="1">
      <alignment horizontal="right" vertical="center" indent="1"/>
    </xf>
    <xf numFmtId="0" fontId="125" fillId="6" borderId="2" xfId="2" applyFont="1" applyFill="1" applyBorder="1" applyAlignment="1">
      <alignment vertical="center"/>
    </xf>
    <xf numFmtId="169" fontId="125" fillId="2" borderId="3" xfId="2" applyNumberFormat="1" applyFont="1" applyFill="1" applyBorder="1" applyAlignment="1">
      <alignment horizontal="right" vertical="center" indent="1"/>
    </xf>
    <xf numFmtId="164" fontId="125" fillId="2" borderId="11" xfId="2" applyNumberFormat="1" applyFont="1" applyFill="1" applyBorder="1" applyAlignment="1">
      <alignment horizontal="right" vertical="center" indent="1"/>
    </xf>
    <xf numFmtId="164" fontId="125" fillId="2" borderId="0" xfId="2" applyNumberFormat="1" applyFont="1" applyFill="1" applyBorder="1" applyAlignment="1">
      <alignment horizontal="right" vertical="center" indent="1"/>
    </xf>
    <xf numFmtId="164" fontId="125" fillId="5" borderId="1" xfId="2" applyNumberFormat="1" applyFont="1" applyFill="1" applyBorder="1" applyAlignment="1">
      <alignment horizontal="center" vertical="center"/>
    </xf>
    <xf numFmtId="169" fontId="125" fillId="5" borderId="0" xfId="2" applyNumberFormat="1" applyFont="1" applyFill="1" applyBorder="1" applyAlignment="1">
      <alignment horizontal="right" vertical="center" indent="1"/>
    </xf>
    <xf numFmtId="164" fontId="125" fillId="5" borderId="3" xfId="2" applyNumberFormat="1" applyFont="1" applyFill="1" applyBorder="1" applyAlignment="1">
      <alignment horizontal="right" vertical="center" indent="1"/>
    </xf>
    <xf numFmtId="164" fontId="125" fillId="5" borderId="0" xfId="2" applyNumberFormat="1" applyFont="1" applyFill="1" applyBorder="1" applyAlignment="1">
      <alignment horizontal="right" vertical="center" indent="1"/>
    </xf>
    <xf numFmtId="164" fontId="122" fillId="5" borderId="3" xfId="2" applyNumberFormat="1" applyFont="1" applyFill="1" applyBorder="1" applyAlignment="1">
      <alignment horizontal="center" vertical="center"/>
    </xf>
    <xf numFmtId="49" fontId="122" fillId="6" borderId="2" xfId="2" applyNumberFormat="1" applyFont="1" applyFill="1" applyBorder="1" applyAlignment="1">
      <alignment horizontal="left" vertical="center" indent="3"/>
    </xf>
    <xf numFmtId="49" fontId="122" fillId="6" borderId="42" xfId="2" applyNumberFormat="1" applyFont="1" applyFill="1" applyBorder="1" applyAlignment="1">
      <alignment horizontal="left" indent="1"/>
    </xf>
    <xf numFmtId="169" fontId="122" fillId="2" borderId="1" xfId="2" applyNumberFormat="1" applyFont="1" applyFill="1" applyBorder="1" applyAlignment="1">
      <alignment horizontal="right" vertical="center" indent="1"/>
    </xf>
    <xf numFmtId="164" fontId="122" fillId="2" borderId="43" xfId="2" applyNumberFormat="1" applyFont="1" applyFill="1" applyBorder="1" applyAlignment="1">
      <alignment horizontal="right" vertical="center" indent="1"/>
    </xf>
    <xf numFmtId="164" fontId="122" fillId="2" borderId="10" xfId="2" applyNumberFormat="1" applyFont="1" applyFill="1" applyBorder="1" applyAlignment="1">
      <alignment horizontal="right" vertical="center" indent="1"/>
    </xf>
    <xf numFmtId="164" fontId="122" fillId="5" borderId="1" xfId="2" applyNumberFormat="1" applyFont="1" applyFill="1" applyBorder="1" applyAlignment="1">
      <alignment horizontal="center" vertical="center"/>
    </xf>
    <xf numFmtId="169" fontId="122" fillId="5" borderId="10" xfId="2" applyNumberFormat="1" applyFont="1" applyFill="1" applyBorder="1" applyAlignment="1">
      <alignment horizontal="right" vertical="center" indent="1"/>
    </xf>
    <xf numFmtId="164" fontId="122" fillId="5" borderId="1" xfId="2" applyNumberFormat="1" applyFont="1" applyFill="1" applyBorder="1" applyAlignment="1">
      <alignment horizontal="right" vertical="center" indent="1"/>
    </xf>
    <xf numFmtId="164" fontId="122" fillId="5" borderId="10" xfId="2" applyNumberFormat="1" applyFont="1" applyFill="1" applyBorder="1" applyAlignment="1">
      <alignment horizontal="right" vertical="center" indent="1"/>
    </xf>
    <xf numFmtId="0" fontId="131" fillId="2" borderId="0" xfId="2" applyFont="1" applyFill="1" applyBorder="1" applyAlignment="1">
      <alignment wrapText="1"/>
    </xf>
    <xf numFmtId="49" fontId="122" fillId="6" borderId="2" xfId="2" applyNumberFormat="1" applyFont="1" applyFill="1" applyBorder="1" applyAlignment="1">
      <alignment horizontal="left" indent="3"/>
    </xf>
    <xf numFmtId="49" fontId="122" fillId="6" borderId="4" xfId="2" applyNumberFormat="1" applyFont="1" applyFill="1" applyBorder="1" applyAlignment="1">
      <alignment horizontal="left" indent="3"/>
    </xf>
    <xf numFmtId="169" fontId="122" fillId="2" borderId="5" xfId="2" applyNumberFormat="1" applyFont="1" applyFill="1" applyBorder="1" applyAlignment="1">
      <alignment horizontal="right" vertical="center" indent="1"/>
    </xf>
    <xf numFmtId="164" fontId="122" fillId="2" borderId="12" xfId="2" applyNumberFormat="1" applyFont="1" applyFill="1" applyBorder="1" applyAlignment="1">
      <alignment horizontal="right" vertical="center" indent="1"/>
    </xf>
    <xf numFmtId="164" fontId="122" fillId="2" borderId="13" xfId="2" applyNumberFormat="1" applyFont="1" applyFill="1" applyBorder="1" applyAlignment="1">
      <alignment horizontal="right" vertical="center" indent="1"/>
    </xf>
    <xf numFmtId="169" fontId="122" fillId="5" borderId="13" xfId="2" applyNumberFormat="1" applyFont="1" applyFill="1" applyBorder="1" applyAlignment="1">
      <alignment horizontal="right" vertical="center" indent="1"/>
    </xf>
    <xf numFmtId="164" fontId="122" fillId="5" borderId="5" xfId="2" applyNumberFormat="1" applyFont="1" applyFill="1" applyBorder="1" applyAlignment="1">
      <alignment horizontal="right" vertical="center" indent="1"/>
    </xf>
    <xf numFmtId="164" fontId="122" fillId="5" borderId="13" xfId="2" applyNumberFormat="1" applyFont="1" applyFill="1" applyBorder="1" applyAlignment="1">
      <alignment horizontal="right" vertical="center" indent="1"/>
    </xf>
    <xf numFmtId="0" fontId="122" fillId="6" borderId="42" xfId="2" applyFont="1" applyFill="1" applyBorder="1" applyAlignment="1">
      <alignment horizontal="left" indent="1"/>
    </xf>
    <xf numFmtId="0" fontId="122" fillId="6" borderId="4" xfId="2" applyFont="1" applyFill="1" applyBorder="1" applyAlignment="1">
      <alignment horizontal="left" vertical="center" indent="1"/>
    </xf>
    <xf numFmtId="164" fontId="133" fillId="5" borderId="5" xfId="2" applyNumberFormat="1" applyFont="1" applyFill="1" applyBorder="1" applyAlignment="1">
      <alignment horizontal="center" vertical="center"/>
    </xf>
    <xf numFmtId="164" fontId="133" fillId="5" borderId="5" xfId="2" applyNumberFormat="1" applyFont="1" applyFill="1" applyBorder="1" applyAlignment="1">
      <alignment horizontal="right" vertical="center" indent="1"/>
    </xf>
    <xf numFmtId="0" fontId="125" fillId="6" borderId="1" xfId="2" applyFont="1" applyFill="1" applyBorder="1" applyAlignment="1">
      <alignment vertical="center"/>
    </xf>
    <xf numFmtId="169" fontId="125" fillId="2" borderId="1" xfId="2" applyNumberFormat="1" applyFont="1" applyFill="1" applyBorder="1" applyAlignment="1">
      <alignment horizontal="right" vertical="center" indent="1"/>
    </xf>
    <xf numFmtId="164" fontId="125" fillId="2" borderId="43" xfId="2" applyNumberFormat="1" applyFont="1" applyFill="1" applyBorder="1" applyAlignment="1">
      <alignment horizontal="right" vertical="center" indent="1"/>
    </xf>
    <xf numFmtId="164" fontId="125" fillId="2" borderId="10" xfId="2" applyNumberFormat="1" applyFont="1" applyFill="1" applyBorder="1" applyAlignment="1">
      <alignment horizontal="right" vertical="center" indent="1"/>
    </xf>
    <xf numFmtId="169" fontId="125" fillId="5" borderId="10" xfId="2" applyNumberFormat="1" applyFont="1" applyFill="1" applyBorder="1" applyAlignment="1">
      <alignment horizontal="right" vertical="center" indent="1"/>
    </xf>
    <xf numFmtId="164" fontId="125" fillId="5" borderId="1" xfId="2" applyNumberFormat="1" applyFont="1" applyFill="1" applyBorder="1" applyAlignment="1">
      <alignment horizontal="right" vertical="center" indent="1"/>
    </xf>
    <xf numFmtId="164" fontId="125" fillId="5" borderId="10" xfId="2" applyNumberFormat="1" applyFont="1" applyFill="1" applyBorder="1" applyAlignment="1">
      <alignment horizontal="right" vertical="center" indent="1"/>
    </xf>
    <xf numFmtId="0" fontId="122" fillId="6" borderId="3" xfId="2" applyFont="1" applyFill="1" applyBorder="1" applyAlignment="1">
      <alignment horizontal="left" vertical="center" indent="1"/>
    </xf>
    <xf numFmtId="49" fontId="122" fillId="6" borderId="3" xfId="2" applyNumberFormat="1" applyFont="1" applyFill="1" applyBorder="1" applyAlignment="1">
      <alignment horizontal="left" indent="3"/>
    </xf>
    <xf numFmtId="169" fontId="113" fillId="2" borderId="3" xfId="2" applyNumberFormat="1" applyFont="1" applyFill="1" applyBorder="1" applyAlignment="1">
      <alignment horizontal="right" vertical="center" indent="1"/>
    </xf>
    <xf numFmtId="0" fontId="122" fillId="6" borderId="5" xfId="2" applyFont="1" applyFill="1" applyBorder="1" applyAlignment="1">
      <alignment horizontal="left" vertical="center" indent="1"/>
    </xf>
    <xf numFmtId="0" fontId="122" fillId="2" borderId="0" xfId="2" applyFont="1" applyFill="1" applyBorder="1" applyAlignment="1">
      <alignment horizontal="left" vertical="center" indent="1"/>
    </xf>
    <xf numFmtId="169" fontId="122" fillId="2" borderId="0" xfId="2" applyNumberFormat="1" applyFont="1" applyFill="1" applyBorder="1" applyAlignment="1">
      <alignment horizontal="right" vertical="center" indent="1"/>
    </xf>
    <xf numFmtId="0" fontId="132" fillId="2" borderId="0" xfId="193" applyFont="1" applyFill="1" applyBorder="1" applyAlignment="1">
      <alignment horizontal="center" vertical="center" wrapText="1"/>
    </xf>
    <xf numFmtId="164" fontId="122" fillId="5" borderId="12" xfId="2" applyNumberFormat="1" applyFont="1" applyFill="1" applyBorder="1" applyAlignment="1">
      <alignment horizontal="center" vertical="center"/>
    </xf>
    <xf numFmtId="0" fontId="117" fillId="0" borderId="36" xfId="0" applyFont="1" applyBorder="1" applyAlignment="1">
      <alignment horizontal="center"/>
    </xf>
    <xf numFmtId="0" fontId="117" fillId="0" borderId="21" xfId="0" applyFont="1" applyBorder="1" applyAlignment="1">
      <alignment horizontal="center"/>
    </xf>
    <xf numFmtId="0" fontId="117" fillId="4" borderId="81" xfId="0" quotePrefix="1" applyFont="1" applyFill="1" applyBorder="1"/>
    <xf numFmtId="0" fontId="117" fillId="4" borderId="40" xfId="0" quotePrefix="1" applyFont="1" applyFill="1" applyBorder="1"/>
    <xf numFmtId="0" fontId="135" fillId="0" borderId="0" xfId="0" quotePrefix="1" applyFont="1"/>
    <xf numFmtId="0" fontId="117" fillId="4" borderId="20" xfId="0" quotePrefix="1" applyFont="1" applyFill="1" applyBorder="1"/>
    <xf numFmtId="0" fontId="118" fillId="4" borderId="0" xfId="0" applyFont="1" applyFill="1" applyBorder="1"/>
    <xf numFmtId="0" fontId="136" fillId="0" borderId="0" xfId="2" applyFont="1" applyFill="1" applyBorder="1" applyAlignment="1">
      <alignment wrapText="1"/>
    </xf>
    <xf numFmtId="0" fontId="117" fillId="0" borderId="0" xfId="2" applyFont="1" applyFill="1" applyBorder="1" applyAlignment="1">
      <alignment wrapText="1"/>
    </xf>
    <xf numFmtId="0" fontId="137" fillId="0" borderId="0" xfId="7" applyFont="1"/>
    <xf numFmtId="0" fontId="105" fillId="0" borderId="0" xfId="7" applyFont="1"/>
    <xf numFmtId="0" fontId="137" fillId="0" borderId="0" xfId="7" applyFont="1" applyFill="1"/>
    <xf numFmtId="0" fontId="138" fillId="0" borderId="0" xfId="7" applyFont="1" applyFill="1" applyBorder="1"/>
    <xf numFmtId="0" fontId="137" fillId="0" borderId="0" xfId="7" applyFont="1" applyFill="1" applyBorder="1"/>
    <xf numFmtId="0" fontId="139" fillId="3" borderId="0" xfId="7" applyFont="1" applyFill="1"/>
    <xf numFmtId="0" fontId="142" fillId="0" borderId="0" xfId="7" applyFont="1"/>
    <xf numFmtId="0" fontId="143" fillId="0" borderId="0" xfId="7" applyFont="1"/>
    <xf numFmtId="0" fontId="144" fillId="0" borderId="22" xfId="117" applyFont="1" applyBorder="1" applyAlignment="1">
      <alignment horizontal="justify" vertical="center"/>
    </xf>
    <xf numFmtId="0" fontId="144" fillId="0" borderId="24" xfId="117" applyFont="1" applyBorder="1" applyAlignment="1">
      <alignment horizontal="justify" vertical="center"/>
    </xf>
    <xf numFmtId="169" fontId="140" fillId="10" borderId="8" xfId="142" applyNumberFormat="1" applyFont="1" applyFill="1" applyBorder="1" applyAlignment="1">
      <alignment horizontal="center" vertical="center" wrapText="1"/>
    </xf>
    <xf numFmtId="169" fontId="140" fillId="13" borderId="8" xfId="142" applyNumberFormat="1" applyFont="1" applyFill="1" applyBorder="1" applyAlignment="1">
      <alignment horizontal="center" vertical="center" wrapText="1"/>
    </xf>
    <xf numFmtId="177" fontId="140" fillId="2" borderId="8" xfId="142" applyNumberFormat="1" applyFont="1" applyFill="1" applyBorder="1" applyAlignment="1">
      <alignment horizontal="center" vertical="center"/>
    </xf>
    <xf numFmtId="169" fontId="105" fillId="0" borderId="0" xfId="7" applyNumberFormat="1" applyFont="1"/>
    <xf numFmtId="167" fontId="144" fillId="0" borderId="25" xfId="7" applyNumberFormat="1" applyFont="1" applyFill="1" applyBorder="1" applyAlignment="1">
      <alignment horizontal="right" vertical="center" wrapText="1" indent="2"/>
    </xf>
    <xf numFmtId="167" fontId="144" fillId="0" borderId="27" xfId="7" applyNumberFormat="1" applyFont="1" applyFill="1" applyBorder="1" applyAlignment="1">
      <alignment horizontal="right" vertical="center" wrapText="1" indent="2"/>
    </xf>
    <xf numFmtId="165" fontId="145" fillId="10" borderId="8" xfId="1" applyNumberFormat="1" applyFont="1" applyFill="1" applyBorder="1" applyAlignment="1">
      <alignment horizontal="center" vertical="center" wrapText="1"/>
    </xf>
    <xf numFmtId="165" fontId="145" fillId="13" borderId="8" xfId="1" applyNumberFormat="1" applyFont="1" applyFill="1" applyBorder="1" applyAlignment="1">
      <alignment horizontal="center" vertical="center" wrapText="1"/>
    </xf>
    <xf numFmtId="171" fontId="145" fillId="2" borderId="8" xfId="142" applyNumberFormat="1" applyFont="1" applyFill="1" applyBorder="1" applyAlignment="1">
      <alignment horizontal="center" vertical="center"/>
    </xf>
    <xf numFmtId="0" fontId="146" fillId="0" borderId="0" xfId="7" applyFont="1"/>
    <xf numFmtId="164" fontId="147" fillId="6" borderId="0" xfId="2" applyNumberFormat="1" applyFont="1" applyFill="1" applyBorder="1" applyAlignment="1">
      <alignment horizontal="right" vertical="center"/>
    </xf>
    <xf numFmtId="0" fontId="105" fillId="0" borderId="0" xfId="7" applyFont="1" applyFill="1"/>
    <xf numFmtId="0" fontId="144" fillId="0" borderId="23" xfId="7" applyFont="1" applyFill="1" applyBorder="1" applyAlignment="1">
      <alignment horizontal="center" vertical="center" wrapText="1"/>
    </xf>
    <xf numFmtId="167" fontId="144" fillId="0" borderId="23" xfId="7" applyNumberFormat="1" applyFont="1" applyFill="1" applyBorder="1" applyAlignment="1">
      <alignment horizontal="right" vertical="center" wrapText="1" indent="2"/>
    </xf>
    <xf numFmtId="176" fontId="144" fillId="0" borderId="23" xfId="7" applyNumberFormat="1" applyFont="1" applyFill="1" applyBorder="1" applyAlignment="1">
      <alignment horizontal="right" vertical="center" wrapText="1" indent="2"/>
    </xf>
    <xf numFmtId="167" fontId="144" fillId="0" borderId="24" xfId="7" applyNumberFormat="1" applyFont="1" applyFill="1" applyBorder="1" applyAlignment="1">
      <alignment horizontal="right" vertical="center" wrapText="1" indent="2"/>
    </xf>
    <xf numFmtId="0" fontId="144" fillId="0" borderId="25" xfId="7" applyFont="1" applyBorder="1"/>
    <xf numFmtId="0" fontId="144" fillId="0" borderId="26" xfId="7" applyFont="1" applyFill="1" applyBorder="1" applyAlignment="1">
      <alignment horizontal="center" vertical="center" wrapText="1"/>
    </xf>
    <xf numFmtId="167" fontId="144" fillId="0" borderId="26" xfId="7" applyNumberFormat="1" applyFont="1" applyFill="1" applyBorder="1" applyAlignment="1">
      <alignment horizontal="right" vertical="center" wrapText="1" indent="2"/>
    </xf>
    <xf numFmtId="0" fontId="149" fillId="0" borderId="0" xfId="7" applyFont="1"/>
    <xf numFmtId="0" fontId="150" fillId="2" borderId="0" xfId="2" applyFont="1" applyFill="1" applyBorder="1"/>
    <xf numFmtId="0" fontId="150" fillId="5" borderId="0" xfId="2" applyFont="1" applyFill="1" applyBorder="1"/>
    <xf numFmtId="0" fontId="150" fillId="6" borderId="0" xfId="2" applyFont="1" applyFill="1" applyBorder="1"/>
    <xf numFmtId="0" fontId="153" fillId="8" borderId="8" xfId="193" applyFont="1" applyFill="1" applyBorder="1" applyAlignment="1">
      <alignment horizontal="center" vertical="center" wrapText="1"/>
    </xf>
    <xf numFmtId="0" fontId="154" fillId="7" borderId="8" xfId="193" applyFont="1" applyFill="1" applyBorder="1" applyAlignment="1">
      <alignment horizontal="left" vertical="center"/>
    </xf>
    <xf numFmtId="173" fontId="154" fillId="7" borderId="8" xfId="195" applyNumberFormat="1" applyFont="1" applyFill="1" applyBorder="1" applyAlignment="1">
      <alignment horizontal="right" vertical="center" indent="1"/>
    </xf>
    <xf numFmtId="164" fontId="154" fillId="7" borderId="8" xfId="196" applyNumberFormat="1" applyFont="1" applyFill="1" applyBorder="1" applyAlignment="1">
      <alignment horizontal="center" vertical="center"/>
    </xf>
    <xf numFmtId="164" fontId="154" fillId="7" borderId="8" xfId="1" applyNumberFormat="1" applyFont="1" applyFill="1" applyBorder="1" applyAlignment="1">
      <alignment horizontal="center" vertical="center"/>
    </xf>
    <xf numFmtId="173" fontId="155" fillId="7" borderId="7" xfId="195" applyNumberFormat="1" applyFont="1" applyFill="1" applyBorder="1" applyAlignment="1">
      <alignment horizontal="right" vertical="center" indent="1"/>
    </xf>
    <xf numFmtId="0" fontId="136" fillId="6" borderId="2" xfId="2" applyFont="1" applyFill="1" applyBorder="1" applyAlignment="1">
      <alignment vertical="center"/>
    </xf>
    <xf numFmtId="169" fontId="136" fillId="2" borderId="3" xfId="2" applyNumberFormat="1" applyFont="1" applyFill="1" applyBorder="1" applyAlignment="1">
      <alignment horizontal="right" vertical="center" indent="1"/>
    </xf>
    <xf numFmtId="164" fontId="136" fillId="2" borderId="11" xfId="2" applyNumberFormat="1" applyFont="1" applyFill="1" applyBorder="1" applyAlignment="1">
      <alignment horizontal="right" vertical="center" indent="1"/>
    </xf>
    <xf numFmtId="164" fontId="136" fillId="2" borderId="0" xfId="2" applyNumberFormat="1" applyFont="1" applyFill="1" applyBorder="1" applyAlignment="1">
      <alignment horizontal="right" vertical="center" indent="1"/>
    </xf>
    <xf numFmtId="164" fontId="136" fillId="5" borderId="1" xfId="2" applyNumberFormat="1" applyFont="1" applyFill="1" applyBorder="1" applyAlignment="1">
      <alignment horizontal="center" vertical="center"/>
    </xf>
    <xf numFmtId="169" fontId="136" fillId="5" borderId="0" xfId="2" applyNumberFormat="1" applyFont="1" applyFill="1" applyBorder="1" applyAlignment="1">
      <alignment horizontal="right" vertical="center" indent="1"/>
    </xf>
    <xf numFmtId="164" fontId="136" fillId="5" borderId="3" xfId="2" applyNumberFormat="1" applyFont="1" applyFill="1" applyBorder="1" applyAlignment="1">
      <alignment horizontal="right" vertical="center" indent="1"/>
    </xf>
    <xf numFmtId="164" fontId="136" fillId="5" borderId="0" xfId="2" applyNumberFormat="1" applyFont="1" applyFill="1" applyBorder="1" applyAlignment="1">
      <alignment horizontal="right" vertical="center" indent="1"/>
    </xf>
    <xf numFmtId="0" fontId="150" fillId="6" borderId="2" xfId="2" applyFont="1" applyFill="1" applyBorder="1" applyAlignment="1">
      <alignment horizontal="left" vertical="center" indent="1"/>
    </xf>
    <xf numFmtId="169" fontId="150" fillId="2" borderId="3" xfId="2" applyNumberFormat="1" applyFont="1" applyFill="1" applyBorder="1" applyAlignment="1">
      <alignment horizontal="right" vertical="center" indent="1"/>
    </xf>
    <xf numFmtId="164" fontId="150" fillId="2" borderId="11" xfId="2" applyNumberFormat="1" applyFont="1" applyFill="1" applyBorder="1" applyAlignment="1">
      <alignment horizontal="right" vertical="center" indent="1"/>
    </xf>
    <xf numFmtId="164" fontId="150" fillId="2" borderId="0" xfId="2" applyNumberFormat="1" applyFont="1" applyFill="1" applyBorder="1" applyAlignment="1">
      <alignment horizontal="right" vertical="center" indent="1"/>
    </xf>
    <xf numFmtId="164" fontId="150" fillId="5" borderId="3" xfId="2" applyNumberFormat="1" applyFont="1" applyFill="1" applyBorder="1" applyAlignment="1">
      <alignment horizontal="center" vertical="center"/>
    </xf>
    <xf numFmtId="169" fontId="150" fillId="5" borderId="0" xfId="2" applyNumberFormat="1" applyFont="1" applyFill="1" applyBorder="1" applyAlignment="1">
      <alignment horizontal="right" vertical="center" indent="1"/>
    </xf>
    <xf numFmtId="164" fontId="150" fillId="5" borderId="3" xfId="2" applyNumberFormat="1" applyFont="1" applyFill="1" applyBorder="1" applyAlignment="1">
      <alignment horizontal="right" vertical="center" indent="1"/>
    </xf>
    <xf numFmtId="164" fontId="150" fillId="5" borderId="0" xfId="2" applyNumberFormat="1" applyFont="1" applyFill="1" applyBorder="1" applyAlignment="1">
      <alignment horizontal="right" vertical="center" indent="1"/>
    </xf>
    <xf numFmtId="49" fontId="150" fillId="6" borderId="2" xfId="2" applyNumberFormat="1" applyFont="1" applyFill="1" applyBorder="1" applyAlignment="1">
      <alignment horizontal="left" vertical="center" indent="3"/>
    </xf>
    <xf numFmtId="49" fontId="150" fillId="6" borderId="2" xfId="2" applyNumberFormat="1" applyFont="1" applyFill="1" applyBorder="1" applyAlignment="1">
      <alignment horizontal="left" indent="1"/>
    </xf>
    <xf numFmtId="49" fontId="150" fillId="6" borderId="2" xfId="2" applyNumberFormat="1" applyFont="1" applyFill="1" applyBorder="1" applyAlignment="1">
      <alignment horizontal="left" indent="3"/>
    </xf>
    <xf numFmtId="0" fontId="150" fillId="6" borderId="2" xfId="2" applyFont="1" applyFill="1" applyBorder="1" applyAlignment="1">
      <alignment horizontal="left" indent="1"/>
    </xf>
    <xf numFmtId="164" fontId="156" fillId="5" borderId="3" xfId="2" applyNumberFormat="1" applyFont="1" applyFill="1" applyBorder="1" applyAlignment="1">
      <alignment horizontal="center" vertical="center"/>
    </xf>
    <xf numFmtId="164" fontId="156" fillId="5" borderId="3" xfId="2" applyNumberFormat="1" applyFont="1" applyFill="1" applyBorder="1" applyAlignment="1">
      <alignment horizontal="right" vertical="center" indent="1"/>
    </xf>
    <xf numFmtId="0" fontId="136" fillId="6" borderId="3" xfId="2" applyFont="1" applyFill="1" applyBorder="1" applyAlignment="1">
      <alignment vertical="center"/>
    </xf>
    <xf numFmtId="164" fontId="136" fillId="5" borderId="3" xfId="2" applyNumberFormat="1" applyFont="1" applyFill="1" applyBorder="1" applyAlignment="1">
      <alignment horizontal="center" vertical="center"/>
    </xf>
    <xf numFmtId="0" fontId="150" fillId="6" borderId="3" xfId="2" applyFont="1" applyFill="1" applyBorder="1" applyAlignment="1">
      <alignment horizontal="left" vertical="center" indent="1"/>
    </xf>
    <xf numFmtId="49" fontId="150" fillId="6" borderId="3" xfId="2" applyNumberFormat="1" applyFont="1" applyFill="1" applyBorder="1" applyAlignment="1">
      <alignment horizontal="left" indent="3"/>
    </xf>
    <xf numFmtId="169" fontId="118" fillId="2" borderId="3" xfId="2" applyNumberFormat="1" applyFont="1" applyFill="1" applyBorder="1" applyAlignment="1">
      <alignment horizontal="right" vertical="center" indent="1"/>
    </xf>
    <xf numFmtId="0" fontId="136" fillId="6" borderId="31" xfId="2" applyFont="1" applyFill="1" applyBorder="1" applyAlignment="1">
      <alignment vertical="center"/>
    </xf>
    <xf numFmtId="169" fontId="150" fillId="2" borderId="29" xfId="2" applyNumberFormat="1" applyFont="1" applyFill="1" applyBorder="1" applyAlignment="1">
      <alignment horizontal="right" vertical="center" indent="1"/>
    </xf>
    <xf numFmtId="164" fontId="150" fillId="2" borderId="52" xfId="2" applyNumberFormat="1" applyFont="1" applyFill="1" applyBorder="1" applyAlignment="1">
      <alignment horizontal="right" vertical="center" indent="1"/>
    </xf>
    <xf numFmtId="164" fontId="150" fillId="2" borderId="39" xfId="2" applyNumberFormat="1" applyFont="1" applyFill="1" applyBorder="1" applyAlignment="1">
      <alignment horizontal="right" vertical="center" indent="1"/>
    </xf>
    <xf numFmtId="164" fontId="150" fillId="5" borderId="53" xfId="2" applyNumberFormat="1" applyFont="1" applyFill="1" applyBorder="1" applyAlignment="1">
      <alignment horizontal="center" vertical="center"/>
    </xf>
    <xf numFmtId="169" fontId="150" fillId="5" borderId="39" xfId="2" applyNumberFormat="1" applyFont="1" applyFill="1" applyBorder="1" applyAlignment="1">
      <alignment horizontal="right" vertical="center" indent="1"/>
    </xf>
    <xf numFmtId="164" fontId="150" fillId="5" borderId="29" xfId="2" applyNumberFormat="1" applyFont="1" applyFill="1" applyBorder="1" applyAlignment="1">
      <alignment horizontal="right" vertical="center" indent="1"/>
    </xf>
    <xf numFmtId="164" fontId="150" fillId="5" borderId="39" xfId="2" applyNumberFormat="1" applyFont="1" applyFill="1" applyBorder="1" applyAlignment="1">
      <alignment horizontal="right" vertical="center" indent="1"/>
    </xf>
    <xf numFmtId="164" fontId="150" fillId="5" borderId="5" xfId="2" applyNumberFormat="1" applyFont="1" applyFill="1" applyBorder="1" applyAlignment="1">
      <alignment horizontal="center" vertical="center"/>
    </xf>
    <xf numFmtId="169" fontId="150" fillId="6" borderId="0" xfId="2" applyNumberFormat="1" applyFont="1" applyFill="1" applyBorder="1"/>
    <xf numFmtId="0" fontId="118" fillId="6" borderId="0" xfId="2" applyFont="1" applyFill="1" applyBorder="1"/>
    <xf numFmtId="0" fontId="150" fillId="6" borderId="0" xfId="2" applyFont="1" applyFill="1" applyBorder="1" applyAlignment="1">
      <alignment horizontal="left" indent="1"/>
    </xf>
    <xf numFmtId="169" fontId="118" fillId="6" borderId="0" xfId="2" applyNumberFormat="1" applyFont="1" applyFill="1" applyBorder="1" applyAlignment="1">
      <alignment horizontal="center" vertical="center"/>
    </xf>
    <xf numFmtId="164" fontId="150" fillId="6" borderId="0" xfId="2" applyNumberFormat="1" applyFont="1" applyFill="1" applyBorder="1" applyAlignment="1">
      <alignment horizontal="center" vertical="center"/>
    </xf>
    <xf numFmtId="169" fontId="150" fillId="6" borderId="0" xfId="2" applyNumberFormat="1" applyFont="1" applyFill="1" applyBorder="1" applyAlignment="1">
      <alignment horizontal="center" vertical="center"/>
    </xf>
    <xf numFmtId="164" fontId="150" fillId="6" borderId="0" xfId="2" applyNumberFormat="1" applyFont="1" applyFill="1" applyBorder="1" applyAlignment="1">
      <alignment horizontal="right" vertical="center"/>
    </xf>
    <xf numFmtId="0" fontId="157" fillId="0" borderId="0" xfId="0" applyFont="1" applyAlignment="1">
      <alignment vertical="center"/>
    </xf>
    <xf numFmtId="0" fontId="150" fillId="5" borderId="11" xfId="2" applyFont="1" applyFill="1" applyBorder="1"/>
    <xf numFmtId="0" fontId="150" fillId="2" borderId="10" xfId="2" applyFont="1" applyFill="1" applyBorder="1" applyAlignment="1">
      <alignment horizontal="left"/>
    </xf>
    <xf numFmtId="0" fontId="150" fillId="6" borderId="10" xfId="2" applyFont="1" applyFill="1" applyBorder="1"/>
    <xf numFmtId="0" fontId="118" fillId="2" borderId="0" xfId="7" applyFont="1" applyFill="1"/>
    <xf numFmtId="0" fontId="159" fillId="2" borderId="0" xfId="7" applyFont="1" applyFill="1" applyBorder="1"/>
    <xf numFmtId="0" fontId="150" fillId="2" borderId="10" xfId="2" applyFont="1" applyFill="1" applyBorder="1"/>
    <xf numFmtId="0" fontId="150" fillId="2" borderId="10" xfId="2" applyFont="1" applyFill="1" applyBorder="1" applyAlignment="1">
      <alignment vertical="center"/>
    </xf>
    <xf numFmtId="0" fontId="150" fillId="2" borderId="0" xfId="2" applyFont="1" applyFill="1" applyBorder="1" applyAlignment="1">
      <alignment horizontal="left"/>
    </xf>
    <xf numFmtId="0" fontId="160" fillId="3" borderId="36" xfId="2" applyFont="1" applyFill="1" applyBorder="1" applyAlignment="1">
      <alignment vertical="center"/>
    </xf>
    <xf numFmtId="0" fontId="150" fillId="3" borderId="38" xfId="2" applyFont="1" applyFill="1" applyBorder="1" applyAlignment="1">
      <alignment vertical="center"/>
    </xf>
    <xf numFmtId="0" fontId="150" fillId="3" borderId="37" xfId="2" applyFont="1" applyFill="1" applyBorder="1" applyAlignment="1">
      <alignment vertical="center"/>
    </xf>
    <xf numFmtId="0" fontId="150" fillId="2" borderId="0" xfId="2" applyFont="1" applyFill="1" applyBorder="1" applyAlignment="1">
      <alignment vertical="center"/>
    </xf>
    <xf numFmtId="0" fontId="136" fillId="2" borderId="0" xfId="2" applyFont="1" applyFill="1" applyBorder="1" applyAlignment="1">
      <alignment horizontal="center"/>
    </xf>
    <xf numFmtId="0" fontId="136" fillId="6" borderId="0" xfId="2" applyFont="1" applyFill="1" applyBorder="1" applyAlignment="1">
      <alignment horizontal="center"/>
    </xf>
    <xf numFmtId="0" fontId="136" fillId="2" borderId="0" xfId="2" applyFont="1" applyFill="1" applyBorder="1"/>
    <xf numFmtId="0" fontId="136" fillId="2" borderId="0" xfId="105" applyFont="1" applyFill="1" applyBorder="1" applyAlignment="1">
      <alignment horizontal="center" vertical="center"/>
    </xf>
    <xf numFmtId="0" fontId="136" fillId="2" borderId="0" xfId="105" applyFont="1" applyFill="1" applyBorder="1" applyAlignment="1">
      <alignment horizontal="left" vertical="center"/>
    </xf>
    <xf numFmtId="10" fontId="150" fillId="2" borderId="0" xfId="2" applyNumberFormat="1" applyFont="1" applyFill="1" applyBorder="1"/>
    <xf numFmtId="0" fontId="136" fillId="2" borderId="0" xfId="2" applyFont="1" applyFill="1" applyBorder="1" applyAlignment="1">
      <alignment horizontal="center" wrapText="1"/>
    </xf>
    <xf numFmtId="0" fontId="150" fillId="5" borderId="0" xfId="2" applyFont="1" applyFill="1" applyBorder="1" applyAlignment="1">
      <alignment wrapText="1"/>
    </xf>
    <xf numFmtId="0" fontId="150" fillId="5" borderId="13" xfId="2" applyFont="1" applyFill="1" applyBorder="1" applyAlignment="1">
      <alignment wrapText="1"/>
    </xf>
    <xf numFmtId="0" fontId="162" fillId="2" borderId="0" xfId="2" applyFont="1" applyFill="1" applyBorder="1" applyAlignment="1">
      <alignment horizontal="center" vertical="center" wrapText="1"/>
    </xf>
    <xf numFmtId="0" fontId="150" fillId="2" borderId="0" xfId="2" applyFont="1" applyFill="1" applyBorder="1" applyAlignment="1">
      <alignment wrapText="1"/>
    </xf>
    <xf numFmtId="0" fontId="118" fillId="2" borderId="0" xfId="7" applyFont="1" applyFill="1" applyAlignment="1">
      <alignment wrapText="1"/>
    </xf>
    <xf numFmtId="0" fontId="150" fillId="2" borderId="0" xfId="2" applyFont="1" applyFill="1" applyBorder="1" applyAlignment="1">
      <alignment vertical="center" wrapText="1"/>
    </xf>
    <xf numFmtId="0" fontId="162" fillId="5" borderId="0" xfId="2" applyFont="1" applyFill="1" applyBorder="1" applyAlignment="1">
      <alignment wrapText="1"/>
    </xf>
    <xf numFmtId="0" fontId="150" fillId="5" borderId="11" xfId="2" applyFont="1" applyFill="1" applyBorder="1" applyAlignment="1">
      <alignment wrapText="1"/>
    </xf>
    <xf numFmtId="0" fontId="162" fillId="2" borderId="0" xfId="106" applyFont="1" applyFill="1" applyBorder="1" applyAlignment="1">
      <alignment horizontal="center" vertical="center" wrapText="1"/>
    </xf>
    <xf numFmtId="0" fontId="117" fillId="2" borderId="8" xfId="7" applyFont="1" applyFill="1" applyBorder="1" applyAlignment="1">
      <alignment horizontal="centerContinuous"/>
    </xf>
    <xf numFmtId="0" fontId="136" fillId="2" borderId="8" xfId="2" applyFont="1" applyFill="1" applyBorder="1" applyAlignment="1">
      <alignment horizontal="centerContinuous"/>
    </xf>
    <xf numFmtId="0" fontId="136" fillId="5" borderId="8" xfId="2" applyFont="1" applyFill="1" applyBorder="1" applyAlignment="1">
      <alignment horizontal="centerContinuous"/>
    </xf>
    <xf numFmtId="0" fontId="136" fillId="2" borderId="0" xfId="2" applyFont="1" applyFill="1" applyBorder="1" applyAlignment="1">
      <alignment horizontal="left"/>
    </xf>
    <xf numFmtId="0" fontId="152" fillId="8" borderId="17" xfId="107" applyFont="1" applyFill="1" applyBorder="1" applyAlignment="1">
      <alignment horizontal="center" vertical="center" wrapText="1"/>
    </xf>
    <xf numFmtId="0" fontId="152" fillId="8" borderId="8" xfId="107" applyFont="1" applyFill="1" applyBorder="1" applyAlignment="1">
      <alignment horizontal="center" vertical="center" wrapText="1"/>
    </xf>
    <xf numFmtId="0" fontId="152" fillId="8" borderId="16" xfId="107" applyFont="1" applyFill="1" applyBorder="1" applyAlignment="1">
      <alignment horizontal="center" vertical="center" wrapText="1"/>
    </xf>
    <xf numFmtId="0" fontId="152" fillId="8" borderId="55" xfId="107" applyFont="1" applyFill="1" applyBorder="1" applyAlignment="1">
      <alignment horizontal="center" vertical="center" wrapText="1"/>
    </xf>
    <xf numFmtId="0" fontId="152" fillId="8" borderId="41" xfId="107" applyFont="1" applyFill="1" applyBorder="1" applyAlignment="1">
      <alignment horizontal="center" vertical="center" wrapText="1"/>
    </xf>
    <xf numFmtId="0" fontId="152" fillId="8" borderId="7" xfId="107" applyFont="1" applyFill="1" applyBorder="1" applyAlignment="1">
      <alignment horizontal="center" vertical="center" wrapText="1"/>
    </xf>
    <xf numFmtId="0" fontId="162" fillId="2" borderId="0" xfId="107" applyFont="1" applyFill="1" applyBorder="1" applyAlignment="1">
      <alignment horizontal="center" vertical="center" wrapText="1"/>
    </xf>
    <xf numFmtId="0" fontId="136" fillId="2" borderId="3" xfId="2" quotePrefix="1" applyFont="1" applyFill="1" applyBorder="1" applyAlignment="1">
      <alignment horizontal="center" vertical="center"/>
    </xf>
    <xf numFmtId="0" fontId="117" fillId="2" borderId="3" xfId="7" quotePrefix="1" applyFont="1" applyFill="1" applyBorder="1" applyAlignment="1">
      <alignment horizontal="center" vertical="center"/>
    </xf>
    <xf numFmtId="0" fontId="162" fillId="3" borderId="8" xfId="105" applyFont="1" applyFill="1" applyBorder="1" applyAlignment="1">
      <alignment horizontal="center" vertical="center"/>
    </xf>
    <xf numFmtId="9" fontId="158" fillId="2" borderId="0" xfId="1" applyNumberFormat="1" applyFont="1" applyFill="1" applyBorder="1" applyAlignment="1">
      <alignment horizontal="center" vertical="center"/>
    </xf>
    <xf numFmtId="0" fontId="154" fillId="7" borderId="6" xfId="107" applyFont="1" applyFill="1" applyBorder="1" applyAlignment="1">
      <alignment horizontal="left" vertical="center"/>
    </xf>
    <xf numFmtId="165" fontId="155" fillId="7" borderId="17" xfId="108" applyNumberFormat="1" applyFont="1" applyFill="1" applyBorder="1" applyAlignment="1">
      <alignment horizontal="center" vertical="center"/>
    </xf>
    <xf numFmtId="165" fontId="155" fillId="7" borderId="8" xfId="108" applyNumberFormat="1" applyFont="1" applyFill="1" applyBorder="1" applyAlignment="1">
      <alignment horizontal="center" vertical="center"/>
    </xf>
    <xf numFmtId="165" fontId="155" fillId="7" borderId="16" xfId="1" applyNumberFormat="1" applyFont="1" applyFill="1" applyBorder="1" applyAlignment="1">
      <alignment horizontal="center" vertical="center"/>
    </xf>
    <xf numFmtId="165" fontId="155" fillId="7" borderId="41" xfId="108" applyNumberFormat="1" applyFont="1" applyFill="1" applyBorder="1" applyAlignment="1">
      <alignment horizontal="center" vertical="center"/>
    </xf>
    <xf numFmtId="165" fontId="155" fillId="7" borderId="41" xfId="1" applyNumberFormat="1" applyFont="1" applyFill="1" applyBorder="1" applyAlignment="1">
      <alignment horizontal="center" vertical="center"/>
    </xf>
    <xf numFmtId="165" fontId="155" fillId="7" borderId="7" xfId="108" applyNumberFormat="1" applyFont="1" applyFill="1" applyBorder="1" applyAlignment="1">
      <alignment horizontal="center" vertical="center"/>
    </xf>
    <xf numFmtId="165" fontId="135" fillId="2" borderId="0" xfId="108" applyNumberFormat="1" applyFont="1" applyFill="1" applyBorder="1" applyAlignment="1">
      <alignment horizontal="center" vertical="center"/>
    </xf>
    <xf numFmtId="165" fontId="117" fillId="2" borderId="8" xfId="108" applyNumberFormat="1" applyFont="1" applyFill="1" applyBorder="1" applyAlignment="1">
      <alignment horizontal="center" vertical="center"/>
    </xf>
    <xf numFmtId="10" fontId="136" fillId="2" borderId="3" xfId="2" applyNumberFormat="1" applyFont="1" applyFill="1" applyBorder="1"/>
    <xf numFmtId="165" fontId="136" fillId="2" borderId="18" xfId="105" applyNumberFormat="1" applyFont="1" applyFill="1" applyBorder="1" applyAlignment="1">
      <alignment horizontal="center" vertical="center"/>
    </xf>
    <xf numFmtId="165" fontId="136" fillId="2" borderId="3" xfId="105" applyNumberFormat="1" applyFont="1" applyFill="1" applyBorder="1" applyAlignment="1">
      <alignment horizontal="center" vertical="center"/>
    </xf>
    <xf numFmtId="165" fontId="136" fillId="2" borderId="14" xfId="105" applyNumberFormat="1" applyFont="1" applyFill="1" applyBorder="1" applyAlignment="1">
      <alignment horizontal="center" vertical="center"/>
    </xf>
    <xf numFmtId="165" fontId="136" fillId="2" borderId="57" xfId="105" applyNumberFormat="1" applyFont="1" applyFill="1" applyBorder="1" applyAlignment="1">
      <alignment horizontal="center" vertical="center"/>
    </xf>
    <xf numFmtId="165" fontId="136" fillId="2" borderId="61" xfId="105" applyNumberFormat="1" applyFont="1" applyFill="1" applyBorder="1" applyAlignment="1">
      <alignment horizontal="center" vertical="center"/>
    </xf>
    <xf numFmtId="165" fontId="136" fillId="2" borderId="11" xfId="105" applyNumberFormat="1" applyFont="1" applyFill="1" applyBorder="1" applyAlignment="1">
      <alignment horizontal="center" vertical="center"/>
    </xf>
    <xf numFmtId="165" fontId="162" fillId="2" borderId="0" xfId="105" applyNumberFormat="1" applyFont="1" applyFill="1" applyBorder="1" applyAlignment="1">
      <alignment horizontal="center" vertical="center"/>
    </xf>
    <xf numFmtId="165" fontId="150" fillId="2" borderId="3" xfId="105" applyNumberFormat="1" applyFont="1" applyFill="1" applyBorder="1" applyAlignment="1">
      <alignment horizontal="center" vertical="center"/>
    </xf>
    <xf numFmtId="0" fontId="150" fillId="6" borderId="31" xfId="2" applyFont="1" applyFill="1" applyBorder="1" applyAlignment="1">
      <alignment horizontal="left" vertical="center" indent="1"/>
    </xf>
    <xf numFmtId="165" fontId="150" fillId="2" borderId="30" xfId="105" applyNumberFormat="1" applyFont="1" applyFill="1" applyBorder="1" applyAlignment="1">
      <alignment horizontal="center" vertical="center"/>
    </xf>
    <xf numFmtId="165" fontId="150" fillId="2" borderId="29" xfId="105" applyNumberFormat="1" applyFont="1" applyFill="1" applyBorder="1" applyAlignment="1">
      <alignment horizontal="center" vertical="center"/>
    </xf>
    <xf numFmtId="165" fontId="150" fillId="2" borderId="28" xfId="105" applyNumberFormat="1" applyFont="1" applyFill="1" applyBorder="1" applyAlignment="1">
      <alignment horizontal="center" vertical="center"/>
    </xf>
    <xf numFmtId="165" fontId="150" fillId="2" borderId="58" xfId="105" applyNumberFormat="1" applyFont="1" applyFill="1" applyBorder="1" applyAlignment="1">
      <alignment horizontal="center" vertical="center"/>
    </xf>
    <xf numFmtId="165" fontId="150" fillId="2" borderId="62" xfId="105" applyNumberFormat="1" applyFont="1" applyFill="1" applyBorder="1" applyAlignment="1">
      <alignment horizontal="center" vertical="center"/>
    </xf>
    <xf numFmtId="165" fontId="150" fillId="2" borderId="52" xfId="105" applyNumberFormat="1" applyFont="1" applyFill="1" applyBorder="1" applyAlignment="1">
      <alignment horizontal="center" vertical="center"/>
    </xf>
    <xf numFmtId="165" fontId="164" fillId="2" borderId="0" xfId="105" applyNumberFormat="1" applyFont="1" applyFill="1" applyBorder="1" applyAlignment="1">
      <alignment horizontal="center" vertical="center"/>
    </xf>
    <xf numFmtId="10" fontId="150" fillId="2" borderId="29" xfId="2" applyNumberFormat="1" applyFont="1" applyFill="1" applyBorder="1"/>
    <xf numFmtId="165" fontId="150" fillId="2" borderId="18" xfId="105" applyNumberFormat="1" applyFont="1" applyFill="1" applyBorder="1" applyAlignment="1">
      <alignment horizontal="center" vertical="center"/>
    </xf>
    <xf numFmtId="165" fontId="150" fillId="2" borderId="14" xfId="105" applyNumberFormat="1" applyFont="1" applyFill="1" applyBorder="1" applyAlignment="1">
      <alignment horizontal="center" vertical="center"/>
    </xf>
    <xf numFmtId="165" fontId="150" fillId="2" borderId="57" xfId="105" applyNumberFormat="1" applyFont="1" applyFill="1" applyBorder="1" applyAlignment="1">
      <alignment horizontal="center" vertical="center"/>
    </xf>
    <xf numFmtId="165" fontId="150" fillId="2" borderId="61" xfId="105" applyNumberFormat="1" applyFont="1" applyFill="1" applyBorder="1" applyAlignment="1">
      <alignment horizontal="center" vertical="center"/>
    </xf>
    <xf numFmtId="165" fontId="150" fillId="2" borderId="11" xfId="105" applyNumberFormat="1" applyFont="1" applyFill="1" applyBorder="1" applyAlignment="1">
      <alignment horizontal="center" vertical="center"/>
    </xf>
    <xf numFmtId="10" fontId="150" fillId="2" borderId="3" xfId="2" applyNumberFormat="1" applyFont="1" applyFill="1" applyBorder="1"/>
    <xf numFmtId="49" fontId="150" fillId="2" borderId="2" xfId="2" applyNumberFormat="1" applyFont="1" applyFill="1" applyBorder="1" applyAlignment="1">
      <alignment horizontal="left" vertical="center" indent="3"/>
    </xf>
    <xf numFmtId="10" fontId="150" fillId="2" borderId="33" xfId="2" applyNumberFormat="1" applyFont="1" applyFill="1" applyBorder="1"/>
    <xf numFmtId="49" fontId="150" fillId="2" borderId="31" xfId="2" applyNumberFormat="1" applyFont="1" applyFill="1" applyBorder="1" applyAlignment="1">
      <alignment horizontal="left" vertical="center" indent="1"/>
    </xf>
    <xf numFmtId="0" fontId="118" fillId="2" borderId="0" xfId="0" applyFont="1" applyFill="1" applyBorder="1"/>
    <xf numFmtId="0" fontId="150" fillId="2" borderId="11" xfId="2" applyFont="1" applyFill="1" applyBorder="1"/>
    <xf numFmtId="49" fontId="150" fillId="2" borderId="32" xfId="2" applyNumberFormat="1" applyFont="1" applyFill="1" applyBorder="1" applyAlignment="1">
      <alignment horizontal="left" vertical="center" indent="3"/>
    </xf>
    <xf numFmtId="165" fontId="150" fillId="2" borderId="35" xfId="105" applyNumberFormat="1" applyFont="1" applyFill="1" applyBorder="1" applyAlignment="1">
      <alignment horizontal="center" vertical="center"/>
    </xf>
    <xf numFmtId="165" fontId="150" fillId="2" borderId="33" xfId="105" applyNumberFormat="1" applyFont="1" applyFill="1" applyBorder="1" applyAlignment="1">
      <alignment horizontal="center" vertical="center"/>
    </xf>
    <xf numFmtId="165" fontId="150" fillId="2" borderId="34" xfId="105" applyNumberFormat="1" applyFont="1" applyFill="1" applyBorder="1" applyAlignment="1">
      <alignment horizontal="center" vertical="center"/>
    </xf>
    <xf numFmtId="165" fontId="150" fillId="2" borderId="59" xfId="105" applyNumberFormat="1" applyFont="1" applyFill="1" applyBorder="1" applyAlignment="1">
      <alignment horizontal="center" vertical="center"/>
    </xf>
    <xf numFmtId="165" fontId="150" fillId="2" borderId="63" xfId="105" applyNumberFormat="1" applyFont="1" applyFill="1" applyBorder="1" applyAlignment="1">
      <alignment horizontal="center" vertical="center"/>
    </xf>
    <xf numFmtId="165" fontId="150" fillId="2" borderId="56" xfId="105" applyNumberFormat="1" applyFont="1" applyFill="1" applyBorder="1" applyAlignment="1">
      <alignment horizontal="center" vertical="center"/>
    </xf>
    <xf numFmtId="0" fontId="150" fillId="2" borderId="2" xfId="2" applyFont="1" applyFill="1" applyBorder="1" applyAlignment="1">
      <alignment horizontal="left" vertical="center" indent="1"/>
    </xf>
    <xf numFmtId="0" fontId="150" fillId="2" borderId="31" xfId="2" applyFont="1" applyFill="1" applyBorder="1" applyAlignment="1">
      <alignment horizontal="left" vertical="center" indent="1"/>
    </xf>
    <xf numFmtId="0" fontId="136" fillId="2" borderId="31" xfId="2" applyFont="1" applyFill="1" applyBorder="1" applyAlignment="1">
      <alignment vertical="center"/>
    </xf>
    <xf numFmtId="165" fontId="136" fillId="2" borderId="30" xfId="105" applyNumberFormat="1" applyFont="1" applyFill="1" applyBorder="1" applyAlignment="1">
      <alignment horizontal="center" vertical="center"/>
    </xf>
    <xf numFmtId="165" fontId="136" fillId="2" borderId="29" xfId="105" applyNumberFormat="1" applyFont="1" applyFill="1" applyBorder="1" applyAlignment="1">
      <alignment horizontal="center" vertical="center"/>
    </xf>
    <xf numFmtId="165" fontId="136" fillId="2" borderId="28" xfId="105" applyNumberFormat="1" applyFont="1" applyFill="1" applyBorder="1" applyAlignment="1">
      <alignment horizontal="center" vertical="center"/>
    </xf>
    <xf numFmtId="165" fontId="136" fillId="2" borderId="58" xfId="105" applyNumberFormat="1" applyFont="1" applyFill="1" applyBorder="1" applyAlignment="1">
      <alignment horizontal="center" vertical="center"/>
    </xf>
    <xf numFmtId="165" fontId="136" fillId="2" borderId="62" xfId="105" applyNumberFormat="1" applyFont="1" applyFill="1" applyBorder="1" applyAlignment="1">
      <alignment horizontal="center" vertical="center"/>
    </xf>
    <xf numFmtId="165" fontId="136" fillId="2" borderId="52" xfId="105" applyNumberFormat="1" applyFont="1" applyFill="1" applyBorder="1" applyAlignment="1">
      <alignment horizontal="center" vertical="center"/>
    </xf>
    <xf numFmtId="0" fontId="150" fillId="2" borderId="4" xfId="2" applyFont="1" applyFill="1" applyBorder="1" applyAlignment="1">
      <alignment horizontal="left" vertical="center" indent="1"/>
    </xf>
    <xf numFmtId="165" fontId="150" fillId="2" borderId="19" xfId="105" applyNumberFormat="1" applyFont="1" applyFill="1" applyBorder="1" applyAlignment="1">
      <alignment horizontal="center" vertical="center"/>
    </xf>
    <xf numFmtId="165" fontId="150" fillId="2" borderId="5" xfId="105" applyNumberFormat="1" applyFont="1" applyFill="1" applyBorder="1" applyAlignment="1">
      <alignment horizontal="center" vertical="center"/>
    </xf>
    <xf numFmtId="165" fontId="150" fillId="2" borderId="15" xfId="105" applyNumberFormat="1" applyFont="1" applyFill="1" applyBorder="1" applyAlignment="1">
      <alignment horizontal="center" vertical="center"/>
    </xf>
    <xf numFmtId="165" fontId="150" fillId="2" borderId="60" xfId="105" applyNumberFormat="1" applyFont="1" applyFill="1" applyBorder="1" applyAlignment="1">
      <alignment horizontal="center" vertical="center"/>
    </xf>
    <xf numFmtId="165" fontId="150" fillId="2" borderId="64" xfId="105" applyNumberFormat="1" applyFont="1" applyFill="1" applyBorder="1" applyAlignment="1">
      <alignment horizontal="center" vertical="center"/>
    </xf>
    <xf numFmtId="165" fontId="150" fillId="2" borderId="12" xfId="105" applyNumberFormat="1" applyFont="1" applyFill="1" applyBorder="1" applyAlignment="1">
      <alignment horizontal="center" vertical="center"/>
    </xf>
    <xf numFmtId="10" fontId="150" fillId="2" borderId="5" xfId="2" applyNumberFormat="1" applyFont="1" applyFill="1" applyBorder="1"/>
    <xf numFmtId="0" fontId="118" fillId="5" borderId="0" xfId="2" applyFont="1" applyFill="1" applyBorder="1"/>
    <xf numFmtId="0" fontId="165" fillId="0" borderId="0" xfId="179" applyFont="1"/>
    <xf numFmtId="0" fontId="152" fillId="8" borderId="43" xfId="107" applyFont="1" applyFill="1" applyBorder="1" applyAlignment="1">
      <alignment horizontal="center" vertical="center" wrapText="1"/>
    </xf>
    <xf numFmtId="0" fontId="152" fillId="8" borderId="1" xfId="107" applyFont="1" applyFill="1" applyBorder="1" applyAlignment="1">
      <alignment horizontal="center" vertical="center" wrapText="1"/>
    </xf>
    <xf numFmtId="0" fontId="152" fillId="8" borderId="65" xfId="107" applyFont="1" applyFill="1" applyBorder="1" applyAlignment="1">
      <alignment horizontal="center" vertical="center" wrapText="1"/>
    </xf>
    <xf numFmtId="0" fontId="152" fillId="8" borderId="67" xfId="107" applyFont="1" applyFill="1" applyBorder="1" applyAlignment="1">
      <alignment horizontal="center" vertical="center" wrapText="1"/>
    </xf>
    <xf numFmtId="0" fontId="152" fillId="8" borderId="69" xfId="107" applyFont="1" applyFill="1" applyBorder="1" applyAlignment="1">
      <alignment horizontal="center" vertical="center" wrapText="1"/>
    </xf>
    <xf numFmtId="0" fontId="150" fillId="6" borderId="65" xfId="2" applyFont="1" applyFill="1" applyBorder="1" applyAlignment="1">
      <alignment vertical="center"/>
    </xf>
    <xf numFmtId="165" fontId="150" fillId="2" borderId="98" xfId="1" applyNumberFormat="1" applyFont="1" applyFill="1" applyBorder="1" applyAlignment="1">
      <alignment horizontal="center" vertical="center"/>
    </xf>
    <xf numFmtId="165" fontId="150" fillId="2" borderId="1" xfId="105" applyNumberFormat="1" applyFont="1" applyFill="1" applyBorder="1" applyAlignment="1">
      <alignment horizontal="center" vertical="center"/>
    </xf>
    <xf numFmtId="165" fontId="150" fillId="2" borderId="67" xfId="105" applyNumberFormat="1" applyFont="1" applyFill="1" applyBorder="1" applyAlignment="1">
      <alignment horizontal="center" vertical="center"/>
    </xf>
    <xf numFmtId="165" fontId="150" fillId="2" borderId="66" xfId="105" applyNumberFormat="1" applyFont="1" applyFill="1" applyBorder="1" applyAlignment="1">
      <alignment horizontal="center" vertical="center"/>
    </xf>
    <xf numFmtId="165" fontId="150" fillId="2" borderId="69" xfId="105" applyNumberFormat="1" applyFont="1" applyFill="1" applyBorder="1" applyAlignment="1">
      <alignment horizontal="center" vertical="center"/>
    </xf>
    <xf numFmtId="165" fontId="150" fillId="2" borderId="65" xfId="105" applyNumberFormat="1" applyFont="1" applyFill="1" applyBorder="1" applyAlignment="1">
      <alignment horizontal="center" vertical="center"/>
    </xf>
    <xf numFmtId="0" fontId="150" fillId="6" borderId="15" xfId="2" applyFont="1" applyFill="1" applyBorder="1" applyAlignment="1">
      <alignment vertical="center"/>
    </xf>
    <xf numFmtId="165" fontId="150" fillId="2" borderId="13" xfId="105" applyNumberFormat="1" applyFont="1" applyFill="1" applyBorder="1" applyAlignment="1">
      <alignment horizontal="center" vertical="center"/>
    </xf>
    <xf numFmtId="9" fontId="150" fillId="2" borderId="13" xfId="1" applyFont="1" applyFill="1" applyBorder="1" applyAlignment="1">
      <alignment horizontal="center" vertical="center"/>
    </xf>
    <xf numFmtId="9" fontId="150" fillId="2" borderId="5" xfId="1" applyFont="1" applyFill="1" applyBorder="1" applyAlignment="1">
      <alignment horizontal="center" vertical="center"/>
    </xf>
    <xf numFmtId="9" fontId="150" fillId="2" borderId="15" xfId="1" applyFont="1" applyFill="1" applyBorder="1" applyAlignment="1">
      <alignment horizontal="center" vertical="center"/>
    </xf>
    <xf numFmtId="9" fontId="150" fillId="2" borderId="60" xfId="1" applyFont="1" applyFill="1" applyBorder="1" applyAlignment="1">
      <alignment horizontal="center" vertical="center"/>
    </xf>
    <xf numFmtId="9" fontId="150" fillId="2" borderId="19" xfId="105" applyNumberFormat="1" applyFont="1" applyFill="1" applyBorder="1" applyAlignment="1">
      <alignment horizontal="center" vertical="center"/>
    </xf>
    <xf numFmtId="0" fontId="166" fillId="0" borderId="0" xfId="0" applyFont="1"/>
    <xf numFmtId="0" fontId="165" fillId="0" borderId="0" xfId="179" applyFont="1" applyAlignment="1">
      <alignment vertical="top"/>
    </xf>
    <xf numFmtId="0" fontId="124" fillId="2" borderId="0" xfId="238" applyFont="1" applyFill="1"/>
    <xf numFmtId="0" fontId="167" fillId="2" borderId="0" xfId="238" applyFont="1" applyFill="1"/>
    <xf numFmtId="0" fontId="167" fillId="0" borderId="0" xfId="238" applyFont="1"/>
    <xf numFmtId="0" fontId="153" fillId="0" borderId="0" xfId="238" quotePrefix="1" applyFont="1"/>
    <xf numFmtId="0" fontId="167" fillId="0" borderId="0" xfId="238" applyFont="1" applyAlignment="1">
      <alignment horizontal="right"/>
    </xf>
    <xf numFmtId="0" fontId="153" fillId="13" borderId="0" xfId="238" applyFont="1" applyFill="1"/>
    <xf numFmtId="0" fontId="167" fillId="13" borderId="0" xfId="238" applyFont="1" applyFill="1" applyAlignment="1">
      <alignment horizontal="right"/>
    </xf>
    <xf numFmtId="0" fontId="153" fillId="0" borderId="0" xfId="238" applyFont="1"/>
    <xf numFmtId="17" fontId="117" fillId="2" borderId="0" xfId="158" applyNumberFormat="1" applyFont="1" applyFill="1" applyAlignment="1">
      <alignment horizontal="center"/>
    </xf>
    <xf numFmtId="164" fontId="167" fillId="0" borderId="0" xfId="238" applyNumberFormat="1" applyFont="1" applyFill="1" applyAlignment="1">
      <alignment horizontal="right"/>
    </xf>
    <xf numFmtId="167" fontId="167" fillId="3" borderId="0" xfId="238" applyNumberFormat="1" applyFont="1" applyFill="1"/>
    <xf numFmtId="175" fontId="167" fillId="2" borderId="0" xfId="238" applyNumberFormat="1" applyFont="1" applyFill="1"/>
    <xf numFmtId="175" fontId="167" fillId="3" borderId="0" xfId="238" applyNumberFormat="1" applyFont="1" applyFill="1"/>
    <xf numFmtId="0" fontId="167" fillId="2" borderId="0" xfId="238" applyFont="1" applyFill="1" applyAlignment="1">
      <alignment horizontal="right"/>
    </xf>
    <xf numFmtId="169" fontId="167" fillId="2" borderId="0" xfId="238" applyNumberFormat="1" applyFont="1" applyFill="1"/>
    <xf numFmtId="169" fontId="167" fillId="3" borderId="0" xfId="238" applyNumberFormat="1" applyFont="1" applyFill="1"/>
    <xf numFmtId="17" fontId="153" fillId="2" borderId="0" xfId="238" applyNumberFormat="1" applyFont="1" applyFill="1"/>
    <xf numFmtId="167" fontId="167" fillId="2" borderId="0" xfId="238" applyNumberFormat="1" applyFont="1" applyFill="1"/>
    <xf numFmtId="171" fontId="167" fillId="2" borderId="0" xfId="158" applyNumberFormat="1" applyFont="1" applyFill="1"/>
    <xf numFmtId="17" fontId="117" fillId="2" borderId="0" xfId="158" applyNumberFormat="1" applyFont="1" applyFill="1" applyAlignment="1">
      <alignment horizontal="right"/>
    </xf>
    <xf numFmtId="0" fontId="153" fillId="2" borderId="0" xfId="238" applyFont="1" applyFill="1"/>
    <xf numFmtId="179" fontId="118" fillId="2" borderId="0" xfId="158" applyNumberFormat="1" applyFont="1" applyFill="1"/>
    <xf numFmtId="0" fontId="118" fillId="2" borderId="0" xfId="238" applyFont="1" applyFill="1"/>
    <xf numFmtId="0" fontId="118" fillId="0" borderId="0" xfId="238" applyFont="1" applyAlignment="1">
      <alignment horizontal="right"/>
    </xf>
    <xf numFmtId="167" fontId="118" fillId="2" borderId="0" xfId="238" applyNumberFormat="1" applyFont="1" applyFill="1"/>
    <xf numFmtId="167" fontId="118" fillId="3" borderId="0" xfId="238" applyNumberFormat="1" applyFont="1" applyFill="1"/>
    <xf numFmtId="171" fontId="118" fillId="2" borderId="0" xfId="158" applyNumberFormat="1" applyFont="1" applyFill="1"/>
    <xf numFmtId="171" fontId="159" fillId="2" borderId="0" xfId="158" applyNumberFormat="1" applyFont="1" applyFill="1"/>
    <xf numFmtId="0" fontId="117" fillId="13" borderId="0" xfId="0" applyFont="1" applyFill="1" applyAlignment="1">
      <alignment vertical="center"/>
    </xf>
    <xf numFmtId="0" fontId="168" fillId="13" borderId="0" xfId="0" applyFont="1" applyFill="1" applyAlignment="1">
      <alignment vertical="center"/>
    </xf>
    <xf numFmtId="164" fontId="118" fillId="2" borderId="0" xfId="0" applyNumberFormat="1" applyFont="1" applyFill="1"/>
    <xf numFmtId="167" fontId="167" fillId="2" borderId="0" xfId="1" applyNumberFormat="1" applyFont="1" applyFill="1"/>
    <xf numFmtId="164" fontId="167" fillId="2" borderId="0" xfId="238" applyNumberFormat="1" applyFont="1" applyFill="1"/>
    <xf numFmtId="164" fontId="167" fillId="2" borderId="0" xfId="1" applyNumberFormat="1" applyFont="1" applyFill="1"/>
    <xf numFmtId="169" fontId="167" fillId="2" borderId="0" xfId="1" applyNumberFormat="1" applyFont="1" applyFill="1"/>
    <xf numFmtId="0" fontId="167" fillId="0" borderId="0" xfId="238" applyFont="1" applyAlignment="1">
      <alignment vertical="center"/>
    </xf>
    <xf numFmtId="0" fontId="167" fillId="2" borderId="0" xfId="238" applyFont="1" applyFill="1" applyAlignment="1">
      <alignment vertical="center"/>
    </xf>
    <xf numFmtId="3" fontId="167" fillId="2" borderId="0" xfId="238" applyNumberFormat="1" applyFont="1" applyFill="1" applyAlignment="1">
      <alignment vertical="center"/>
    </xf>
    <xf numFmtId="164" fontId="167" fillId="2" borderId="0" xfId="1" applyNumberFormat="1" applyFont="1" applyFill="1" applyAlignment="1">
      <alignment vertical="center"/>
    </xf>
    <xf numFmtId="0" fontId="169" fillId="0" borderId="0" xfId="238" applyFont="1" applyAlignment="1">
      <alignment vertical="center"/>
    </xf>
    <xf numFmtId="0" fontId="169" fillId="2" borderId="0" xfId="238" applyFont="1" applyFill="1" applyAlignment="1">
      <alignment vertical="center"/>
    </xf>
    <xf numFmtId="164" fontId="169" fillId="2" borderId="0" xfId="1" applyNumberFormat="1" applyFont="1" applyFill="1" applyAlignment="1">
      <alignment vertical="center"/>
    </xf>
    <xf numFmtId="180" fontId="169" fillId="2" borderId="0" xfId="1" applyNumberFormat="1" applyFont="1" applyFill="1" applyAlignment="1">
      <alignment vertical="center"/>
    </xf>
    <xf numFmtId="0" fontId="167" fillId="0" borderId="0" xfId="238" applyFont="1" applyAlignment="1">
      <alignment horizontal="right" vertical="center"/>
    </xf>
    <xf numFmtId="180" fontId="167" fillId="2" borderId="0" xfId="1" applyNumberFormat="1" applyFont="1" applyFill="1" applyAlignment="1">
      <alignment vertical="center"/>
    </xf>
    <xf numFmtId="0" fontId="152" fillId="8" borderId="9" xfId="106" applyFont="1" applyFill="1" applyBorder="1" applyAlignment="1">
      <alignment horizontal="center" vertical="center" wrapText="1"/>
    </xf>
    <xf numFmtId="0" fontId="136" fillId="2" borderId="0" xfId="2" applyFont="1" applyFill="1" applyBorder="1" applyAlignment="1">
      <alignment horizontal="center"/>
    </xf>
    <xf numFmtId="0" fontId="136" fillId="2" borderId="0" xfId="105" applyFont="1" applyFill="1" applyBorder="1" applyAlignment="1">
      <alignment horizontal="center" vertical="center"/>
    </xf>
    <xf numFmtId="167" fontId="167" fillId="3" borderId="0" xfId="1" applyNumberFormat="1" applyFont="1" applyFill="1"/>
    <xf numFmtId="164" fontId="167" fillId="3" borderId="0" xfId="238" applyNumberFormat="1" applyFont="1" applyFill="1"/>
    <xf numFmtId="164" fontId="167" fillId="3" borderId="0" xfId="1" applyNumberFormat="1" applyFont="1" applyFill="1"/>
    <xf numFmtId="169" fontId="167" fillId="3" borderId="0" xfId="1" applyNumberFormat="1" applyFont="1" applyFill="1"/>
    <xf numFmtId="0" fontId="170" fillId="13" borderId="0" xfId="7" applyFont="1" applyFill="1" applyAlignment="1">
      <alignment vertical="center"/>
    </xf>
    <xf numFmtId="3" fontId="147" fillId="2" borderId="0" xfId="262" applyNumberFormat="1" applyFont="1" applyFill="1"/>
    <xf numFmtId="0" fontId="49" fillId="0" borderId="0" xfId="263" applyFont="1"/>
    <xf numFmtId="0" fontId="2" fillId="0" borderId="0" xfId="262" applyFont="1"/>
    <xf numFmtId="0" fontId="2" fillId="2" borderId="0" xfId="262" applyFont="1" applyFill="1"/>
    <xf numFmtId="3" fontId="147" fillId="0" borderId="0" xfId="262" applyNumberFormat="1" applyFont="1"/>
    <xf numFmtId="3" fontId="147" fillId="0" borderId="0" xfId="262" applyNumberFormat="1" applyFont="1" applyAlignment="1">
      <alignment horizontal="right"/>
    </xf>
    <xf numFmtId="0" fontId="152" fillId="8" borderId="17" xfId="267" applyFont="1" applyFill="1" applyBorder="1" applyAlignment="1">
      <alignment horizontal="center" vertical="center" wrapText="1"/>
    </xf>
    <xf numFmtId="0" fontId="152" fillId="8" borderId="9" xfId="267" applyFont="1" applyFill="1" applyBorder="1" applyAlignment="1">
      <alignment horizontal="center" vertical="center" wrapText="1"/>
    </xf>
    <xf numFmtId="0" fontId="152" fillId="8" borderId="54" xfId="267" applyFont="1" applyFill="1" applyBorder="1" applyAlignment="1">
      <alignment horizontal="center" vertical="center" wrapText="1"/>
    </xf>
    <xf numFmtId="3" fontId="147" fillId="0" borderId="0" xfId="262" applyNumberFormat="1" applyFont="1" applyAlignment="1">
      <alignment horizontal="center"/>
    </xf>
    <xf numFmtId="0" fontId="152" fillId="8" borderId="42" xfId="267" applyFont="1" applyFill="1" applyBorder="1" applyAlignment="1">
      <alignment horizontal="center" vertical="center" wrapText="1"/>
    </xf>
    <xf numFmtId="0" fontId="152" fillId="8" borderId="1" xfId="267" applyFont="1" applyFill="1" applyBorder="1" applyAlignment="1">
      <alignment horizontal="center" vertical="center" wrapText="1"/>
    </xf>
    <xf numFmtId="0" fontId="152" fillId="8" borderId="65" xfId="267" applyFont="1" applyFill="1" applyBorder="1" applyAlignment="1">
      <alignment horizontal="center" vertical="center" wrapText="1"/>
    </xf>
    <xf numFmtId="0" fontId="152" fillId="8" borderId="17" xfId="266" applyFont="1" applyFill="1" applyBorder="1" applyAlignment="1">
      <alignment horizontal="center" vertical="center" wrapText="1"/>
    </xf>
    <xf numFmtId="0" fontId="154" fillId="7" borderId="6" xfId="266" applyFont="1" applyFill="1" applyBorder="1" applyAlignment="1">
      <alignment horizontal="left" vertical="center"/>
    </xf>
    <xf numFmtId="165" fontId="155" fillId="7" borderId="54" xfId="265" applyNumberFormat="1" applyFont="1" applyFill="1" applyBorder="1" applyAlignment="1">
      <alignment horizontal="center" vertical="center"/>
    </xf>
    <xf numFmtId="165" fontId="155" fillId="7" borderId="8" xfId="265" applyNumberFormat="1" applyFont="1" applyFill="1" applyBorder="1" applyAlignment="1">
      <alignment horizontal="center" vertical="center"/>
    </xf>
    <xf numFmtId="165" fontId="155" fillId="7" borderId="16" xfId="265" applyNumberFormat="1" applyFont="1" applyFill="1" applyBorder="1" applyAlignment="1">
      <alignment horizontal="center" vertical="center"/>
    </xf>
    <xf numFmtId="178" fontId="155" fillId="7" borderId="17" xfId="264" applyNumberFormat="1" applyFont="1" applyFill="1" applyBorder="1" applyAlignment="1">
      <alignment horizontal="center" vertical="center"/>
    </xf>
    <xf numFmtId="165" fontId="155" fillId="7" borderId="6" xfId="265" applyNumberFormat="1" applyFont="1" applyFill="1" applyBorder="1" applyAlignment="1">
      <alignment horizontal="center" vertical="center"/>
    </xf>
    <xf numFmtId="165" fontId="155" fillId="7" borderId="17" xfId="264" applyNumberFormat="1" applyFont="1" applyFill="1" applyBorder="1" applyAlignment="1">
      <alignment horizontal="center" vertical="center"/>
    </xf>
    <xf numFmtId="0" fontId="117" fillId="2" borderId="73" xfId="2" applyFont="1" applyFill="1" applyBorder="1" applyAlignment="1">
      <alignment vertical="center"/>
    </xf>
    <xf numFmtId="165" fontId="117" fillId="2" borderId="72" xfId="235" applyNumberFormat="1" applyFont="1" applyFill="1" applyBorder="1" applyAlignment="1">
      <alignment horizontal="center" vertical="center"/>
    </xf>
    <xf numFmtId="165" fontId="117" fillId="2" borderId="75" xfId="235" applyNumberFormat="1" applyFont="1" applyFill="1" applyBorder="1" applyAlignment="1">
      <alignment horizontal="center" vertical="center"/>
    </xf>
    <xf numFmtId="165" fontId="117" fillId="2" borderId="70" xfId="235" applyNumberFormat="1" applyFont="1" applyFill="1" applyBorder="1" applyAlignment="1">
      <alignment horizontal="center" vertical="center"/>
    </xf>
    <xf numFmtId="178" fontId="117" fillId="2" borderId="71" xfId="235" applyNumberFormat="1" applyFont="1" applyFill="1" applyBorder="1" applyAlignment="1">
      <alignment horizontal="center" vertical="center"/>
    </xf>
    <xf numFmtId="165" fontId="117" fillId="2" borderId="73" xfId="235" applyNumberFormat="1" applyFont="1" applyFill="1" applyBorder="1" applyAlignment="1">
      <alignment horizontal="center" vertical="center"/>
    </xf>
    <xf numFmtId="165" fontId="117" fillId="2" borderId="71" xfId="235" applyNumberFormat="1" applyFont="1" applyFill="1" applyBorder="1" applyAlignment="1">
      <alignment horizontal="center" vertical="center"/>
    </xf>
    <xf numFmtId="3" fontId="138" fillId="0" borderId="0" xfId="262" applyNumberFormat="1" applyFont="1" applyAlignment="1">
      <alignment horizontal="right"/>
    </xf>
    <xf numFmtId="49" fontId="118" fillId="2" borderId="31" xfId="2" applyNumberFormat="1" applyFont="1" applyFill="1" applyBorder="1" applyAlignment="1">
      <alignment horizontal="left" vertical="center" indent="1"/>
    </xf>
    <xf numFmtId="165" fontId="118" fillId="2" borderId="94" xfId="235" applyNumberFormat="1" applyFont="1" applyFill="1" applyBorder="1" applyAlignment="1">
      <alignment horizontal="center" vertical="center"/>
    </xf>
    <xf numFmtId="165" fontId="118" fillId="2" borderId="29" xfId="235" applyNumberFormat="1" applyFont="1" applyFill="1" applyBorder="1" applyAlignment="1">
      <alignment horizontal="center" vertical="center"/>
    </xf>
    <xf numFmtId="165" fontId="118" fillId="2" borderId="28" xfId="235" applyNumberFormat="1" applyFont="1" applyFill="1" applyBorder="1" applyAlignment="1">
      <alignment horizontal="center" vertical="center"/>
    </xf>
    <xf numFmtId="178" fontId="118" fillId="2" borderId="30" xfId="235" applyNumberFormat="1" applyFont="1" applyFill="1" applyBorder="1" applyAlignment="1">
      <alignment horizontal="center" vertical="center"/>
    </xf>
    <xf numFmtId="165" fontId="118" fillId="2" borderId="31" xfId="235" applyNumberFormat="1" applyFont="1" applyFill="1" applyBorder="1" applyAlignment="1">
      <alignment horizontal="center" vertical="center"/>
    </xf>
    <xf numFmtId="165" fontId="118" fillId="2" borderId="30" xfId="235" applyNumberFormat="1" applyFont="1" applyFill="1" applyBorder="1" applyAlignment="1">
      <alignment horizontal="center" vertical="center"/>
    </xf>
    <xf numFmtId="0" fontId="118" fillId="2" borderId="31" xfId="2" applyFont="1" applyFill="1" applyBorder="1" applyAlignment="1">
      <alignment horizontal="left" vertical="center" indent="1"/>
    </xf>
    <xf numFmtId="49" fontId="118" fillId="2" borderId="2" xfId="2" applyNumberFormat="1" applyFont="1" applyFill="1" applyBorder="1" applyAlignment="1">
      <alignment horizontal="left" vertical="center" indent="2"/>
    </xf>
    <xf numFmtId="165" fontId="118" fillId="2" borderId="68" xfId="235" applyNumberFormat="1" applyFont="1" applyFill="1" applyBorder="1" applyAlignment="1">
      <alignment horizontal="center" vertical="center"/>
    </xf>
    <xf numFmtId="165" fontId="118" fillId="2" borderId="3" xfId="235" applyNumberFormat="1" applyFont="1" applyFill="1" applyBorder="1" applyAlignment="1">
      <alignment horizontal="center" vertical="center"/>
    </xf>
    <xf numFmtId="165" fontId="118" fillId="2" borderId="14" xfId="235" applyNumberFormat="1" applyFont="1" applyFill="1" applyBorder="1" applyAlignment="1">
      <alignment horizontal="center" vertical="center"/>
    </xf>
    <xf numFmtId="178" fontId="118" fillId="2" borderId="18" xfId="235" applyNumberFormat="1" applyFont="1" applyFill="1" applyBorder="1" applyAlignment="1">
      <alignment horizontal="center" vertical="center"/>
    </xf>
    <xf numFmtId="165" fontId="118" fillId="2" borderId="2" xfId="235" applyNumberFormat="1" applyFont="1" applyFill="1" applyBorder="1" applyAlignment="1">
      <alignment horizontal="center" vertical="center"/>
    </xf>
    <xf numFmtId="165" fontId="118" fillId="2" borderId="18" xfId="235" applyNumberFormat="1" applyFont="1" applyFill="1" applyBorder="1" applyAlignment="1">
      <alignment horizontal="center" vertical="center"/>
    </xf>
    <xf numFmtId="49" fontId="118" fillId="2" borderId="2" xfId="2" applyNumberFormat="1" applyFont="1" applyFill="1" applyBorder="1" applyAlignment="1">
      <alignment horizontal="left" vertical="center" indent="4"/>
    </xf>
    <xf numFmtId="49" fontId="118" fillId="2" borderId="84" xfId="2" applyNumberFormat="1" applyFont="1" applyFill="1" applyBorder="1" applyAlignment="1">
      <alignment horizontal="left" vertical="center" indent="2"/>
    </xf>
    <xf numFmtId="165" fontId="118" fillId="2" borderId="93" xfId="235" applyNumberFormat="1" applyFont="1" applyFill="1" applyBorder="1" applyAlignment="1">
      <alignment horizontal="center" vertical="center"/>
    </xf>
    <xf numFmtId="165" fontId="118" fillId="2" borderId="86" xfId="235" applyNumberFormat="1" applyFont="1" applyFill="1" applyBorder="1" applyAlignment="1">
      <alignment horizontal="center" vertical="center"/>
    </xf>
    <xf numFmtId="165" fontId="118" fillId="2" borderId="87" xfId="235" applyNumberFormat="1" applyFont="1" applyFill="1" applyBorder="1" applyAlignment="1">
      <alignment horizontal="center" vertical="center"/>
    </xf>
    <xf numFmtId="178" fontId="118" fillId="2" borderId="85" xfId="235" applyNumberFormat="1" applyFont="1" applyFill="1" applyBorder="1" applyAlignment="1">
      <alignment horizontal="center" vertical="center"/>
    </xf>
    <xf numFmtId="165" fontId="118" fillId="2" borderId="84" xfId="235" applyNumberFormat="1" applyFont="1" applyFill="1" applyBorder="1" applyAlignment="1">
      <alignment horizontal="center" vertical="center"/>
    </xf>
    <xf numFmtId="165" fontId="118" fillId="2" borderId="85" xfId="235" applyNumberFormat="1" applyFont="1" applyFill="1" applyBorder="1" applyAlignment="1">
      <alignment horizontal="center" vertical="center"/>
    </xf>
    <xf numFmtId="0" fontId="117" fillId="2" borderId="88" xfId="2" applyFont="1" applyFill="1" applyBorder="1" applyAlignment="1">
      <alignment vertical="center"/>
    </xf>
    <xf numFmtId="165" fontId="117" fillId="2" borderId="92" xfId="235" applyNumberFormat="1" applyFont="1" applyFill="1" applyBorder="1" applyAlignment="1">
      <alignment horizontal="center" vertical="center"/>
    </xf>
    <xf numFmtId="165" fontId="117" fillId="2" borderId="90" xfId="235" applyNumberFormat="1" applyFont="1" applyFill="1" applyBorder="1" applyAlignment="1">
      <alignment horizontal="center" vertical="center"/>
    </xf>
    <xf numFmtId="165" fontId="117" fillId="2" borderId="91" xfId="235" applyNumberFormat="1" applyFont="1" applyFill="1" applyBorder="1" applyAlignment="1">
      <alignment horizontal="center" vertical="center"/>
    </xf>
    <xf numFmtId="178" fontId="117" fillId="2" borderId="89" xfId="235" applyNumberFormat="1" applyFont="1" applyFill="1" applyBorder="1" applyAlignment="1">
      <alignment horizontal="center" vertical="center"/>
    </xf>
    <xf numFmtId="165" fontId="117" fillId="2" borderId="88" xfId="235" applyNumberFormat="1" applyFont="1" applyFill="1" applyBorder="1" applyAlignment="1">
      <alignment horizontal="center" vertical="center"/>
    </xf>
    <xf numFmtId="165" fontId="118" fillId="2" borderId="89" xfId="235" applyNumberFormat="1" applyFont="1" applyFill="1" applyBorder="1" applyAlignment="1">
      <alignment horizontal="center" vertical="center"/>
    </xf>
    <xf numFmtId="164" fontId="147" fillId="2" borderId="0" xfId="264" applyNumberFormat="1" applyFont="1" applyFill="1" applyAlignment="1">
      <alignment horizontal="right"/>
    </xf>
    <xf numFmtId="17" fontId="172" fillId="14" borderId="9" xfId="7" applyNumberFormat="1" applyFont="1" applyFill="1" applyBorder="1" applyAlignment="1">
      <alignment horizontal="center" vertical="center"/>
    </xf>
    <xf numFmtId="0" fontId="167" fillId="2" borderId="0" xfId="263" applyFont="1" applyFill="1"/>
    <xf numFmtId="3" fontId="147" fillId="2" borderId="0" xfId="7" applyNumberFormat="1" applyFont="1" applyFill="1"/>
    <xf numFmtId="0" fontId="167" fillId="0" borderId="0" xfId="263" applyFont="1"/>
    <xf numFmtId="9" fontId="147" fillId="2" borderId="0" xfId="1" applyNumberFormat="1" applyFont="1" applyFill="1"/>
    <xf numFmtId="9" fontId="147" fillId="2" borderId="0" xfId="1" applyFont="1" applyFill="1"/>
    <xf numFmtId="164" fontId="150" fillId="2" borderId="0" xfId="1" applyNumberFormat="1" applyFont="1" applyFill="1"/>
    <xf numFmtId="9" fontId="150" fillId="2" borderId="0" xfId="1" applyNumberFormat="1" applyFont="1" applyFill="1"/>
    <xf numFmtId="17" fontId="2" fillId="0" borderId="0" xfId="262" applyNumberFormat="1" applyFont="1"/>
    <xf numFmtId="0" fontId="152" fillId="8" borderId="67" xfId="267" applyFont="1" applyFill="1" applyBorder="1" applyAlignment="1">
      <alignment horizontal="center" vertical="center" wrapText="1"/>
    </xf>
    <xf numFmtId="165" fontId="155" fillId="7" borderId="55" xfId="265" applyNumberFormat="1" applyFont="1" applyFill="1" applyBorder="1" applyAlignment="1">
      <alignment horizontal="center" vertical="center"/>
    </xf>
    <xf numFmtId="165" fontId="117" fillId="2" borderId="105" xfId="235" applyNumberFormat="1" applyFont="1" applyFill="1" applyBorder="1" applyAlignment="1">
      <alignment horizontal="center" vertical="center"/>
    </xf>
    <xf numFmtId="165" fontId="118" fillId="2" borderId="62" xfId="235" applyNumberFormat="1" applyFont="1" applyFill="1" applyBorder="1" applyAlignment="1">
      <alignment horizontal="center" vertical="center"/>
    </xf>
    <xf numFmtId="165" fontId="118" fillId="2" borderId="61" xfId="235" applyNumberFormat="1" applyFont="1" applyFill="1" applyBorder="1" applyAlignment="1">
      <alignment horizontal="center" vertical="center"/>
    </xf>
    <xf numFmtId="165" fontId="118" fillId="2" borderId="106" xfId="235" applyNumberFormat="1" applyFont="1" applyFill="1" applyBorder="1" applyAlignment="1">
      <alignment horizontal="center" vertical="center"/>
    </xf>
    <xf numFmtId="165" fontId="117" fillId="2" borderId="107" xfId="235" applyNumberFormat="1" applyFont="1" applyFill="1" applyBorder="1" applyAlignment="1">
      <alignment horizontal="center" vertical="center"/>
    </xf>
    <xf numFmtId="0" fontId="173" fillId="0" borderId="0" xfId="263" applyFont="1"/>
    <xf numFmtId="3" fontId="174" fillId="2" borderId="0" xfId="262" applyNumberFormat="1" applyFont="1" applyFill="1" applyAlignment="1">
      <alignment horizontal="left"/>
    </xf>
    <xf numFmtId="0" fontId="175" fillId="0" borderId="0" xfId="262" applyFont="1"/>
    <xf numFmtId="0" fontId="175" fillId="0" borderId="0" xfId="262" applyFont="1" applyAlignment="1">
      <alignment horizontal="left"/>
    </xf>
    <xf numFmtId="178" fontId="176" fillId="7" borderId="17" xfId="264" applyNumberFormat="1" applyFont="1" applyFill="1" applyBorder="1" applyAlignment="1">
      <alignment horizontal="left" vertical="center"/>
    </xf>
    <xf numFmtId="178" fontId="141" fillId="2" borderId="71" xfId="235" applyNumberFormat="1" applyFont="1" applyFill="1" applyBorder="1" applyAlignment="1">
      <alignment horizontal="left" vertical="center"/>
    </xf>
    <xf numFmtId="178" fontId="158" fillId="2" borderId="30" xfId="235" applyNumberFormat="1" applyFont="1" applyFill="1" applyBorder="1" applyAlignment="1">
      <alignment horizontal="left" vertical="center"/>
    </xf>
    <xf numFmtId="178" fontId="158" fillId="2" borderId="18" xfId="235" applyNumberFormat="1" applyFont="1" applyFill="1" applyBorder="1" applyAlignment="1">
      <alignment horizontal="left" vertical="center"/>
    </xf>
    <xf numFmtId="178" fontId="158" fillId="2" borderId="85" xfId="235" applyNumberFormat="1" applyFont="1" applyFill="1" applyBorder="1" applyAlignment="1">
      <alignment horizontal="left" vertical="center"/>
    </xf>
    <xf numFmtId="178" fontId="141" fillId="2" borderId="89" xfId="235" applyNumberFormat="1" applyFont="1" applyFill="1" applyBorder="1" applyAlignment="1">
      <alignment horizontal="left" vertical="center"/>
    </xf>
    <xf numFmtId="0" fontId="175" fillId="2" borderId="0" xfId="262" applyFont="1" applyFill="1" applyAlignment="1">
      <alignment horizontal="left"/>
    </xf>
    <xf numFmtId="0" fontId="177" fillId="0" borderId="0" xfId="263" applyFont="1"/>
    <xf numFmtId="0" fontId="177" fillId="0" borderId="0" xfId="263" applyFont="1" applyAlignment="1">
      <alignment horizontal="left"/>
    </xf>
    <xf numFmtId="165" fontId="176" fillId="7" borderId="6" xfId="265" applyNumberFormat="1" applyFont="1" applyFill="1" applyBorder="1" applyAlignment="1">
      <alignment horizontal="left" vertical="center"/>
    </xf>
    <xf numFmtId="165" fontId="141" fillId="2" borderId="73" xfId="235" applyNumberFormat="1" applyFont="1" applyFill="1" applyBorder="1" applyAlignment="1">
      <alignment horizontal="left" vertical="center"/>
    </xf>
    <xf numFmtId="165" fontId="158" fillId="2" borderId="31" xfId="235" applyNumberFormat="1" applyFont="1" applyFill="1" applyBorder="1" applyAlignment="1">
      <alignment horizontal="left" vertical="center"/>
    </xf>
    <xf numFmtId="165" fontId="158" fillId="2" borderId="2" xfId="235" applyNumberFormat="1" applyFont="1" applyFill="1" applyBorder="1" applyAlignment="1">
      <alignment horizontal="left" vertical="center"/>
    </xf>
    <xf numFmtId="165" fontId="158" fillId="2" borderId="84" xfId="235" applyNumberFormat="1" applyFont="1" applyFill="1" applyBorder="1" applyAlignment="1">
      <alignment horizontal="left" vertical="center"/>
    </xf>
    <xf numFmtId="165" fontId="141" fillId="2" borderId="88" xfId="235" applyNumberFormat="1" applyFont="1" applyFill="1" applyBorder="1" applyAlignment="1">
      <alignment horizontal="left" vertical="center"/>
    </xf>
    <xf numFmtId="17" fontId="178" fillId="8" borderId="10" xfId="267" applyNumberFormat="1" applyFont="1" applyFill="1" applyBorder="1" applyAlignment="1">
      <alignment horizontal="center" vertical="center" wrapText="1"/>
    </xf>
    <xf numFmtId="165" fontId="179" fillId="7" borderId="9" xfId="265" applyNumberFormat="1" applyFont="1" applyFill="1" applyBorder="1" applyAlignment="1">
      <alignment horizontal="center" vertical="center"/>
    </xf>
    <xf numFmtId="165" fontId="179" fillId="2" borderId="74" xfId="235" applyNumberFormat="1" applyFont="1" applyFill="1" applyBorder="1" applyAlignment="1">
      <alignment horizontal="center" vertical="center"/>
    </xf>
    <xf numFmtId="165" fontId="180" fillId="2" borderId="39" xfId="235" applyNumberFormat="1" applyFont="1" applyFill="1" applyBorder="1" applyAlignment="1">
      <alignment horizontal="center" vertical="center"/>
    </xf>
    <xf numFmtId="165" fontId="180" fillId="2" borderId="0" xfId="235" applyNumberFormat="1" applyFont="1" applyFill="1" applyBorder="1" applyAlignment="1">
      <alignment horizontal="center" vertical="center"/>
    </xf>
    <xf numFmtId="165" fontId="180" fillId="2" borderId="100" xfId="235" applyNumberFormat="1" applyFont="1" applyFill="1" applyBorder="1" applyAlignment="1">
      <alignment horizontal="center" vertical="center"/>
    </xf>
    <xf numFmtId="165" fontId="179" fillId="2" borderId="99" xfId="235" applyNumberFormat="1" applyFont="1" applyFill="1" applyBorder="1" applyAlignment="1">
      <alignment horizontal="center" vertical="center"/>
    </xf>
    <xf numFmtId="0" fontId="181" fillId="2" borderId="0" xfId="262" applyFont="1" applyFill="1"/>
    <xf numFmtId="17" fontId="178" fillId="8" borderId="1" xfId="267" applyNumberFormat="1" applyFont="1" applyFill="1" applyBorder="1" applyAlignment="1">
      <alignment horizontal="center" vertical="center" wrapText="1"/>
    </xf>
    <xf numFmtId="165" fontId="179" fillId="7" borderId="8" xfId="265" applyNumberFormat="1" applyFont="1" applyFill="1" applyBorder="1" applyAlignment="1">
      <alignment horizontal="center" vertical="center"/>
    </xf>
    <xf numFmtId="165" fontId="179" fillId="2" borderId="75" xfId="235" applyNumberFormat="1" applyFont="1" applyFill="1" applyBorder="1" applyAlignment="1">
      <alignment horizontal="center" vertical="center"/>
    </xf>
    <xf numFmtId="165" fontId="180" fillId="2" borderId="29" xfId="235" applyNumberFormat="1" applyFont="1" applyFill="1" applyBorder="1" applyAlignment="1">
      <alignment horizontal="center" vertical="center"/>
    </xf>
    <xf numFmtId="165" fontId="180" fillId="2" borderId="3" xfId="235" applyNumberFormat="1" applyFont="1" applyFill="1" applyBorder="1" applyAlignment="1">
      <alignment horizontal="center" vertical="center"/>
    </xf>
    <xf numFmtId="165" fontId="180" fillId="2" borderId="86" xfId="235" applyNumberFormat="1" applyFont="1" applyFill="1" applyBorder="1" applyAlignment="1">
      <alignment horizontal="center" vertical="center"/>
    </xf>
    <xf numFmtId="165" fontId="179" fillId="2" borderId="90" xfId="235" applyNumberFormat="1" applyFont="1" applyFill="1" applyBorder="1" applyAlignment="1">
      <alignment horizontal="center" vertical="center"/>
    </xf>
    <xf numFmtId="17" fontId="178" fillId="8" borderId="65" xfId="267" applyNumberFormat="1" applyFont="1" applyFill="1" applyBorder="1" applyAlignment="1">
      <alignment horizontal="center" vertical="center" wrapText="1"/>
    </xf>
    <xf numFmtId="165" fontId="179" fillId="7" borderId="16" xfId="265" applyNumberFormat="1" applyFont="1" applyFill="1" applyBorder="1" applyAlignment="1">
      <alignment horizontal="center" vertical="center"/>
    </xf>
    <xf numFmtId="165" fontId="179" fillId="2" borderId="70" xfId="235" applyNumberFormat="1" applyFont="1" applyFill="1" applyBorder="1" applyAlignment="1">
      <alignment horizontal="center" vertical="center"/>
    </xf>
    <xf numFmtId="165" fontId="180" fillId="2" borderId="28" xfId="235" applyNumberFormat="1" applyFont="1" applyFill="1" applyBorder="1" applyAlignment="1">
      <alignment horizontal="center" vertical="center"/>
    </xf>
    <xf numFmtId="165" fontId="180" fillId="2" borderId="14" xfId="235" applyNumberFormat="1" applyFont="1" applyFill="1" applyBorder="1" applyAlignment="1">
      <alignment horizontal="center" vertical="center"/>
    </xf>
    <xf numFmtId="165" fontId="180" fillId="2" borderId="87" xfId="235" applyNumberFormat="1" applyFont="1" applyFill="1" applyBorder="1" applyAlignment="1">
      <alignment horizontal="center" vertical="center"/>
    </xf>
    <xf numFmtId="165" fontId="179" fillId="2" borderId="91" xfId="235" applyNumberFormat="1" applyFont="1" applyFill="1" applyBorder="1" applyAlignment="1">
      <alignment horizontal="center" vertical="center"/>
    </xf>
    <xf numFmtId="0" fontId="152" fillId="8" borderId="98" xfId="267" applyFont="1" applyFill="1" applyBorder="1" applyAlignment="1">
      <alignment horizontal="center" vertical="center" wrapText="1"/>
    </xf>
    <xf numFmtId="0" fontId="118" fillId="12" borderId="10" xfId="0" applyFont="1" applyFill="1" applyBorder="1" applyAlignment="1">
      <alignment horizontal="center"/>
    </xf>
    <xf numFmtId="0" fontId="150" fillId="12" borderId="10" xfId="2" applyFont="1" applyFill="1" applyBorder="1" applyAlignment="1">
      <alignment horizontal="center"/>
    </xf>
    <xf numFmtId="0" fontId="118" fillId="0" borderId="0" xfId="7" applyFont="1" applyAlignment="1">
      <alignment vertical="center"/>
    </xf>
    <xf numFmtId="0" fontId="160" fillId="3" borderId="36" xfId="2" applyFont="1" applyFill="1" applyBorder="1"/>
    <xf numFmtId="0" fontId="150" fillId="3" borderId="37" xfId="2" applyFont="1" applyFill="1" applyBorder="1"/>
    <xf numFmtId="0" fontId="183" fillId="8" borderId="17" xfId="107" applyFont="1" applyFill="1" applyBorder="1" applyAlignment="1">
      <alignment horizontal="center" vertical="center" wrapText="1"/>
    </xf>
    <xf numFmtId="0" fontId="183" fillId="8" borderId="8" xfId="107" applyFont="1" applyFill="1" applyBorder="1" applyAlignment="1">
      <alignment horizontal="center" vertical="center" wrapText="1"/>
    </xf>
    <xf numFmtId="0" fontId="183" fillId="8" borderId="6" xfId="107" applyFont="1" applyFill="1" applyBorder="1" applyAlignment="1">
      <alignment horizontal="center" vertical="center" wrapText="1"/>
    </xf>
    <xf numFmtId="0" fontId="183" fillId="8" borderId="41" xfId="107" applyFont="1" applyFill="1" applyBorder="1" applyAlignment="1">
      <alignment horizontal="center" vertical="center" wrapText="1"/>
    </xf>
    <xf numFmtId="0" fontId="183" fillId="8" borderId="16" xfId="107" applyFont="1" applyFill="1" applyBorder="1" applyAlignment="1">
      <alignment horizontal="center" vertical="center" wrapText="1"/>
    </xf>
    <xf numFmtId="0" fontId="184" fillId="7" borderId="16" xfId="107" applyFont="1" applyFill="1" applyBorder="1" applyAlignment="1">
      <alignment horizontal="left" vertical="center"/>
    </xf>
    <xf numFmtId="165" fontId="185" fillId="7" borderId="17" xfId="108" applyNumberFormat="1" applyFont="1" applyFill="1" applyBorder="1" applyAlignment="1">
      <alignment horizontal="right" vertical="center" indent="1"/>
    </xf>
    <xf numFmtId="165" fontId="185" fillId="7" borderId="7" xfId="108" applyNumberFormat="1" applyFont="1" applyFill="1" applyBorder="1" applyAlignment="1">
      <alignment horizontal="right" vertical="center" indent="1"/>
    </xf>
    <xf numFmtId="165" fontId="185" fillId="7" borderId="9" xfId="108" applyNumberFormat="1" applyFont="1" applyFill="1" applyBorder="1" applyAlignment="1">
      <alignment horizontal="right" vertical="center" indent="1"/>
    </xf>
    <xf numFmtId="165" fontId="185" fillId="7" borderId="41" xfId="108" applyNumberFormat="1" applyFont="1" applyFill="1" applyBorder="1" applyAlignment="1">
      <alignment horizontal="right" vertical="center" indent="1"/>
    </xf>
    <xf numFmtId="165" fontId="185" fillId="7" borderId="8" xfId="108" applyNumberFormat="1" applyFont="1" applyFill="1" applyBorder="1" applyAlignment="1">
      <alignment horizontal="right" vertical="center" indent="1"/>
    </xf>
    <xf numFmtId="165" fontId="185" fillId="7" borderId="16" xfId="108" applyNumberFormat="1" applyFont="1" applyFill="1" applyBorder="1" applyAlignment="1">
      <alignment horizontal="right" vertical="center" indent="1"/>
    </xf>
    <xf numFmtId="0" fontId="118" fillId="2" borderId="0" xfId="7" applyFont="1" applyFill="1" applyAlignment="1">
      <alignment vertical="center"/>
    </xf>
    <xf numFmtId="0" fontId="182" fillId="10" borderId="14" xfId="0" applyFont="1" applyFill="1" applyBorder="1" applyAlignment="1">
      <alignment vertical="center"/>
    </xf>
    <xf numFmtId="165" fontId="182" fillId="2" borderId="18" xfId="1" applyNumberFormat="1" applyFont="1" applyFill="1" applyBorder="1" applyAlignment="1">
      <alignment horizontal="right" vertical="center" indent="1"/>
    </xf>
    <xf numFmtId="165" fontId="182" fillId="2" borderId="11" xfId="1" applyNumberFormat="1" applyFont="1" applyFill="1" applyBorder="1" applyAlignment="1">
      <alignment horizontal="right" vertical="center" indent="1"/>
    </xf>
    <xf numFmtId="165" fontId="182" fillId="2" borderId="0" xfId="1" applyNumberFormat="1" applyFont="1" applyFill="1" applyBorder="1" applyAlignment="1">
      <alignment horizontal="right" vertical="center" indent="1"/>
    </xf>
    <xf numFmtId="165" fontId="182" fillId="2" borderId="57" xfId="1" applyNumberFormat="1" applyFont="1" applyFill="1" applyBorder="1" applyAlignment="1">
      <alignment horizontal="right" vertical="center" indent="1"/>
    </xf>
    <xf numFmtId="165" fontId="182" fillId="2" borderId="68" xfId="1" applyNumberFormat="1" applyFont="1" applyFill="1" applyBorder="1" applyAlignment="1">
      <alignment horizontal="right" vertical="center" indent="1"/>
    </xf>
    <xf numFmtId="165" fontId="182" fillId="2" borderId="2" xfId="1" applyNumberFormat="1" applyFont="1" applyFill="1" applyBorder="1" applyAlignment="1">
      <alignment horizontal="right" vertical="center" indent="1"/>
    </xf>
    <xf numFmtId="165" fontId="182" fillId="2" borderId="14" xfId="1" applyNumberFormat="1" applyFont="1" applyFill="1" applyBorder="1" applyAlignment="1">
      <alignment horizontal="right" vertical="center" indent="1"/>
    </xf>
    <xf numFmtId="168" fontId="158" fillId="0" borderId="0" xfId="1" applyNumberFormat="1" applyFont="1" applyBorder="1" applyAlignment="1">
      <alignment vertical="center"/>
    </xf>
    <xf numFmtId="0" fontId="150" fillId="2" borderId="0" xfId="7" applyFont="1" applyFill="1" applyAlignment="1">
      <alignment vertical="center"/>
    </xf>
    <xf numFmtId="0" fontId="186" fillId="10" borderId="14" xfId="0" quotePrefix="1" applyFont="1" applyFill="1" applyBorder="1" applyAlignment="1">
      <alignment horizontal="left" vertical="center" indent="1"/>
    </xf>
    <xf numFmtId="165" fontId="186" fillId="2" borderId="18" xfId="1" applyNumberFormat="1" applyFont="1" applyFill="1" applyBorder="1" applyAlignment="1">
      <alignment horizontal="right" vertical="center" indent="1"/>
    </xf>
    <xf numFmtId="165" fontId="186" fillId="2" borderId="11" xfId="1" applyNumberFormat="1" applyFont="1" applyFill="1" applyBorder="1" applyAlignment="1">
      <alignment horizontal="right" vertical="center" indent="1"/>
    </xf>
    <xf numFmtId="165" fontId="186" fillId="2" borderId="0" xfId="1" applyNumberFormat="1" applyFont="1" applyFill="1" applyBorder="1" applyAlignment="1">
      <alignment horizontal="right" vertical="center" indent="1"/>
    </xf>
    <xf numFmtId="165" fontId="186" fillId="2" borderId="57" xfId="1" applyNumberFormat="1" applyFont="1" applyFill="1" applyBorder="1" applyAlignment="1">
      <alignment horizontal="right" vertical="center" indent="1"/>
    </xf>
    <xf numFmtId="165" fontId="186" fillId="2" borderId="68" xfId="1" applyNumberFormat="1" applyFont="1" applyFill="1" applyBorder="1" applyAlignment="1">
      <alignment horizontal="right" vertical="center" indent="1"/>
    </xf>
    <xf numFmtId="165" fontId="186" fillId="2" borderId="2" xfId="1" applyNumberFormat="1" applyFont="1" applyFill="1" applyBorder="1" applyAlignment="1">
      <alignment horizontal="right" vertical="center" indent="1"/>
    </xf>
    <xf numFmtId="165" fontId="186" fillId="2" borderId="14" xfId="1" applyNumberFormat="1" applyFont="1" applyFill="1" applyBorder="1" applyAlignment="1">
      <alignment horizontal="right" vertical="center" indent="1"/>
    </xf>
    <xf numFmtId="168" fontId="150" fillId="0" borderId="0" xfId="1" applyNumberFormat="1" applyFont="1" applyBorder="1" applyAlignment="1">
      <alignment vertical="center"/>
    </xf>
    <xf numFmtId="0" fontId="150" fillId="0" borderId="0" xfId="7" applyFont="1" applyAlignment="1">
      <alignment vertical="center"/>
    </xf>
    <xf numFmtId="0" fontId="182" fillId="10" borderId="101" xfId="0" applyFont="1" applyFill="1" applyBorder="1" applyAlignment="1">
      <alignment vertical="center"/>
    </xf>
    <xf numFmtId="165" fontId="182" fillId="2" borderId="102" xfId="1" applyNumberFormat="1" applyFont="1" applyFill="1" applyBorder="1" applyAlignment="1">
      <alignment horizontal="right" vertical="center" indent="1"/>
    </xf>
    <xf numFmtId="165" fontId="182" fillId="2" borderId="76" xfId="1" applyNumberFormat="1" applyFont="1" applyFill="1" applyBorder="1" applyAlignment="1">
      <alignment horizontal="right" vertical="center" indent="1"/>
    </xf>
    <xf numFmtId="165" fontId="182" fillId="2" borderId="78" xfId="1" applyNumberFormat="1" applyFont="1" applyFill="1" applyBorder="1" applyAlignment="1">
      <alignment horizontal="right" vertical="center" indent="1"/>
    </xf>
    <xf numFmtId="165" fontId="182" fillId="2" borderId="104" xfId="1" applyNumberFormat="1" applyFont="1" applyFill="1" applyBorder="1" applyAlignment="1">
      <alignment horizontal="right" vertical="center" indent="1"/>
    </xf>
    <xf numFmtId="165" fontId="182" fillId="2" borderId="103" xfId="1" applyNumberFormat="1" applyFont="1" applyFill="1" applyBorder="1" applyAlignment="1">
      <alignment horizontal="right" vertical="center" indent="1"/>
    </xf>
    <xf numFmtId="165" fontId="182" fillId="2" borderId="77" xfId="1" applyNumberFormat="1" applyFont="1" applyFill="1" applyBorder="1" applyAlignment="1">
      <alignment horizontal="right" vertical="center" indent="1"/>
    </xf>
    <xf numFmtId="165" fontId="182" fillId="2" borderId="101" xfId="1" applyNumberFormat="1" applyFont="1" applyFill="1" applyBorder="1" applyAlignment="1">
      <alignment horizontal="right" vertical="center" indent="1"/>
    </xf>
    <xf numFmtId="0" fontId="158" fillId="2" borderId="0" xfId="7" applyFont="1" applyFill="1" applyAlignment="1">
      <alignment vertical="center"/>
    </xf>
    <xf numFmtId="0" fontId="174" fillId="2" borderId="0" xfId="7" applyFont="1" applyFill="1" applyAlignment="1">
      <alignment vertical="center"/>
    </xf>
    <xf numFmtId="164" fontId="138" fillId="2" borderId="0" xfId="1" applyNumberFormat="1" applyFont="1" applyFill="1" applyBorder="1" applyAlignment="1">
      <alignment horizontal="center" vertical="center"/>
    </xf>
    <xf numFmtId="0" fontId="105" fillId="0" borderId="0" xfId="7" applyFont="1" applyAlignment="1">
      <alignment vertical="center"/>
    </xf>
    <xf numFmtId="164" fontId="105" fillId="2" borderId="0" xfId="1" applyNumberFormat="1" applyFont="1" applyFill="1" applyBorder="1" applyAlignment="1">
      <alignment horizontal="center" vertical="center"/>
    </xf>
    <xf numFmtId="0" fontId="174" fillId="0" borderId="0" xfId="0" applyFont="1" applyAlignment="1">
      <alignment vertical="center"/>
    </xf>
    <xf numFmtId="0" fontId="154" fillId="7" borderId="6" xfId="193" applyFont="1" applyFill="1" applyBorder="1" applyAlignment="1">
      <alignment horizontal="left" vertical="center"/>
    </xf>
    <xf numFmtId="164" fontId="154" fillId="7" borderId="8" xfId="197" applyNumberFormat="1" applyFont="1" applyFill="1" applyBorder="1" applyAlignment="1">
      <alignment horizontal="center" vertical="center"/>
    </xf>
    <xf numFmtId="173" fontId="154" fillId="7" borderId="7" xfId="195" applyNumberFormat="1" applyFont="1" applyFill="1" applyBorder="1" applyAlignment="1">
      <alignment horizontal="right" vertical="center" indent="1"/>
    </xf>
    <xf numFmtId="169" fontId="150" fillId="2" borderId="1" xfId="2" applyNumberFormat="1" applyFont="1" applyFill="1" applyBorder="1" applyAlignment="1">
      <alignment horizontal="right" vertical="center" indent="1"/>
    </xf>
    <xf numFmtId="169" fontId="150" fillId="2" borderId="11" xfId="2" applyNumberFormat="1" applyFont="1" applyFill="1" applyBorder="1" applyAlignment="1">
      <alignment horizontal="right" vertical="center" indent="1"/>
    </xf>
    <xf numFmtId="0" fontId="150" fillId="2" borderId="2" xfId="7" applyFont="1" applyFill="1" applyBorder="1" applyAlignment="1">
      <alignment horizontal="left" vertical="center" indent="3"/>
    </xf>
    <xf numFmtId="0" fontId="150" fillId="6" borderId="5" xfId="2" applyFont="1" applyFill="1" applyBorder="1" applyAlignment="1">
      <alignment horizontal="left" vertical="center" indent="1"/>
    </xf>
    <xf numFmtId="169" fontId="150" fillId="2" borderId="5" xfId="2" applyNumberFormat="1" applyFont="1" applyFill="1" applyBorder="1" applyAlignment="1">
      <alignment horizontal="right" vertical="center" indent="1"/>
    </xf>
    <xf numFmtId="164" fontId="150" fillId="5" borderId="5" xfId="2" applyNumberFormat="1" applyFont="1" applyFill="1" applyBorder="1" applyAlignment="1">
      <alignment horizontal="right" vertical="center" indent="1"/>
    </xf>
    <xf numFmtId="169" fontId="150" fillId="2" borderId="12" xfId="2" applyNumberFormat="1" applyFont="1" applyFill="1" applyBorder="1" applyAlignment="1">
      <alignment horizontal="right" vertical="center" indent="1"/>
    </xf>
    <xf numFmtId="164" fontId="154" fillId="7" borderId="6" xfId="196" applyNumberFormat="1" applyFont="1" applyFill="1" applyBorder="1" applyAlignment="1">
      <alignment horizontal="center" vertical="center"/>
    </xf>
    <xf numFmtId="164" fontId="154" fillId="7" borderId="9" xfId="196" applyNumberFormat="1" applyFont="1" applyFill="1" applyBorder="1" applyAlignment="1">
      <alignment horizontal="center" vertical="center"/>
    </xf>
    <xf numFmtId="164" fontId="150" fillId="5" borderId="1" xfId="2" applyNumberFormat="1" applyFont="1" applyFill="1" applyBorder="1" applyAlignment="1">
      <alignment horizontal="right" vertical="center" indent="1"/>
    </xf>
    <xf numFmtId="164" fontId="150" fillId="5" borderId="10" xfId="2" applyNumberFormat="1" applyFont="1" applyFill="1" applyBorder="1" applyAlignment="1">
      <alignment horizontal="right" vertical="center" indent="1"/>
    </xf>
    <xf numFmtId="164" fontId="150" fillId="2" borderId="5" xfId="2" applyNumberFormat="1" applyFont="1" applyFill="1" applyBorder="1" applyAlignment="1">
      <alignment horizontal="right" vertical="center" indent="1"/>
    </xf>
    <xf numFmtId="164" fontId="150" fillId="2" borderId="13" xfId="2" applyNumberFormat="1" applyFont="1" applyFill="1" applyBorder="1" applyAlignment="1">
      <alignment horizontal="right" vertical="center" indent="1"/>
    </xf>
    <xf numFmtId="0" fontId="136" fillId="2" borderId="0" xfId="2" applyFont="1" applyFill="1" applyBorder="1" applyAlignment="1">
      <alignment wrapText="1"/>
    </xf>
    <xf numFmtId="164" fontId="154" fillId="7" borderId="7" xfId="196" applyNumberFormat="1" applyFont="1" applyFill="1" applyBorder="1" applyAlignment="1">
      <alignment horizontal="center" vertical="center"/>
    </xf>
    <xf numFmtId="164" fontId="150" fillId="2" borderId="3" xfId="2" applyNumberFormat="1" applyFont="1" applyFill="1" applyBorder="1" applyAlignment="1">
      <alignment horizontal="right" vertical="center" indent="1"/>
    </xf>
    <xf numFmtId="0" fontId="154" fillId="2" borderId="10" xfId="193" applyFont="1" applyFill="1" applyBorder="1" applyAlignment="1">
      <alignment horizontal="left" vertical="center"/>
    </xf>
    <xf numFmtId="170" fontId="154" fillId="2" borderId="10" xfId="195" applyNumberFormat="1" applyFont="1" applyFill="1" applyBorder="1" applyAlignment="1">
      <alignment horizontal="center" vertical="center"/>
    </xf>
    <xf numFmtId="164" fontId="154" fillId="2" borderId="10" xfId="196" applyNumberFormat="1" applyFont="1" applyFill="1" applyBorder="1" applyAlignment="1">
      <alignment horizontal="center" vertical="center"/>
    </xf>
    <xf numFmtId="0" fontId="150" fillId="2" borderId="0" xfId="2" applyFont="1" applyFill="1" applyBorder="1" applyAlignment="1">
      <alignment horizontal="left" vertical="center" indent="1"/>
    </xf>
    <xf numFmtId="169" fontId="150" fillId="2" borderId="0" xfId="2" applyNumberFormat="1" applyFont="1" applyFill="1" applyBorder="1" applyAlignment="1">
      <alignment horizontal="right" vertical="center" indent="1"/>
    </xf>
    <xf numFmtId="0" fontId="153" fillId="2" borderId="0" xfId="193" applyFont="1" applyFill="1" applyBorder="1" applyAlignment="1">
      <alignment horizontal="center" vertical="center" wrapText="1"/>
    </xf>
    <xf numFmtId="0" fontId="136" fillId="6" borderId="77" xfId="2" applyFont="1" applyFill="1" applyBorder="1" applyAlignment="1">
      <alignment vertical="center"/>
    </xf>
    <xf numFmtId="169" fontId="150" fillId="2" borderId="53" xfId="2" applyNumberFormat="1" applyFont="1" applyFill="1" applyBorder="1" applyAlignment="1">
      <alignment horizontal="right" vertical="center" indent="1"/>
    </xf>
    <xf numFmtId="164" fontId="150" fillId="2" borderId="76" xfId="2" applyNumberFormat="1" applyFont="1" applyFill="1" applyBorder="1" applyAlignment="1">
      <alignment horizontal="right" vertical="center" indent="1"/>
    </xf>
    <xf numFmtId="164" fontId="150" fillId="2" borderId="78" xfId="2" applyNumberFormat="1" applyFont="1" applyFill="1" applyBorder="1" applyAlignment="1">
      <alignment horizontal="right" vertical="center" indent="1"/>
    </xf>
    <xf numFmtId="169" fontId="150" fillId="5" borderId="78" xfId="2" applyNumberFormat="1" applyFont="1" applyFill="1" applyBorder="1" applyAlignment="1">
      <alignment horizontal="right" vertical="center" indent="1"/>
    </xf>
    <xf numFmtId="164" fontId="150" fillId="5" borderId="53" xfId="2" applyNumberFormat="1" applyFont="1" applyFill="1" applyBorder="1" applyAlignment="1">
      <alignment horizontal="right" vertical="center" indent="1"/>
    </xf>
    <xf numFmtId="164" fontId="150" fillId="5" borderId="78" xfId="2" applyNumberFormat="1" applyFont="1" applyFill="1" applyBorder="1" applyAlignment="1">
      <alignment horizontal="right" vertical="center" indent="1"/>
    </xf>
    <xf numFmtId="0" fontId="160" fillId="6" borderId="10" xfId="2" applyFont="1" applyFill="1" applyBorder="1" applyAlignment="1">
      <alignment vertical="center"/>
    </xf>
    <xf numFmtId="0" fontId="160" fillId="6" borderId="10" xfId="2" applyFont="1" applyFill="1" applyBorder="1"/>
    <xf numFmtId="0" fontId="118" fillId="0" borderId="0" xfId="7" applyFont="1"/>
    <xf numFmtId="0" fontId="118" fillId="0" borderId="2" xfId="7" applyFont="1" applyBorder="1" applyAlignment="1">
      <alignment vertical="center"/>
    </xf>
    <xf numFmtId="0" fontId="118" fillId="0" borderId="2" xfId="7" applyFont="1" applyBorder="1"/>
    <xf numFmtId="0" fontId="152" fillId="8" borderId="8" xfId="233" applyFont="1" applyFill="1" applyBorder="1" applyAlignment="1">
      <alignment horizontal="center" vertical="center" wrapText="1"/>
    </xf>
    <xf numFmtId="0" fontId="152" fillId="8" borderId="17" xfId="233" applyFont="1" applyFill="1" applyBorder="1" applyAlignment="1">
      <alignment horizontal="center" vertical="center" wrapText="1"/>
    </xf>
    <xf numFmtId="0" fontId="152" fillId="8" borderId="16" xfId="233" applyFont="1" applyFill="1" applyBorder="1" applyAlignment="1">
      <alignment horizontal="center" vertical="center" wrapText="1"/>
    </xf>
    <xf numFmtId="0" fontId="154" fillId="7" borderId="6" xfId="232" applyFont="1" applyFill="1" applyBorder="1" applyAlignment="1">
      <alignment horizontal="left" vertical="center"/>
    </xf>
    <xf numFmtId="165" fontId="155" fillId="7" borderId="8" xfId="234" applyNumberFormat="1" applyFont="1" applyFill="1" applyBorder="1" applyAlignment="1">
      <alignment horizontal="center" vertical="center"/>
    </xf>
    <xf numFmtId="165" fontId="155" fillId="7" borderId="6" xfId="234" applyNumberFormat="1" applyFont="1" applyFill="1" applyBorder="1" applyAlignment="1">
      <alignment horizontal="center" vertical="center"/>
    </xf>
    <xf numFmtId="165" fontId="155" fillId="7" borderId="17" xfId="234" applyNumberFormat="1" applyFont="1" applyFill="1" applyBorder="1" applyAlignment="1">
      <alignment horizontal="center" vertical="center"/>
    </xf>
    <xf numFmtId="165" fontId="155" fillId="7" borderId="16" xfId="234" applyNumberFormat="1" applyFont="1" applyFill="1" applyBorder="1" applyAlignment="1">
      <alignment horizontal="center" vertical="center"/>
    </xf>
    <xf numFmtId="165" fontId="155" fillId="7" borderId="7" xfId="234" applyNumberFormat="1" applyFont="1" applyFill="1" applyBorder="1" applyAlignment="1">
      <alignment horizontal="center" vertical="center"/>
    </xf>
    <xf numFmtId="171" fontId="155" fillId="7" borderId="54" xfId="234" applyNumberFormat="1" applyFont="1" applyFill="1" applyBorder="1" applyAlignment="1">
      <alignment horizontal="center" vertical="center"/>
    </xf>
    <xf numFmtId="171" fontId="155" fillId="7" borderId="8" xfId="234" applyNumberFormat="1" applyFont="1" applyFill="1" applyBorder="1" applyAlignment="1">
      <alignment horizontal="center" vertical="center"/>
    </xf>
    <xf numFmtId="171" fontId="155" fillId="7" borderId="9" xfId="234" applyNumberFormat="1" applyFont="1" applyFill="1" applyBorder="1" applyAlignment="1">
      <alignment horizontal="center" vertical="center"/>
    </xf>
    <xf numFmtId="171" fontId="155" fillId="7" borderId="17" xfId="234" applyNumberFormat="1" applyFont="1" applyFill="1" applyBorder="1" applyAlignment="1">
      <alignment horizontal="center" vertical="center"/>
    </xf>
    <xf numFmtId="165" fontId="136" fillId="2" borderId="3" xfId="235" applyNumberFormat="1" applyFont="1" applyFill="1" applyBorder="1" applyAlignment="1">
      <alignment horizontal="center" vertical="center"/>
    </xf>
    <xf numFmtId="165" fontId="136" fillId="2" borderId="2" xfId="235" applyNumberFormat="1" applyFont="1" applyFill="1" applyBorder="1" applyAlignment="1">
      <alignment horizontal="center" vertical="center"/>
    </xf>
    <xf numFmtId="165" fontId="136" fillId="2" borderId="18" xfId="235" applyNumberFormat="1" applyFont="1" applyFill="1" applyBorder="1" applyAlignment="1">
      <alignment horizontal="center" vertical="center"/>
    </xf>
    <xf numFmtId="165" fontId="136" fillId="2" borderId="11" xfId="235" applyNumberFormat="1" applyFont="1" applyFill="1" applyBorder="1" applyAlignment="1">
      <alignment horizontal="center" vertical="center"/>
    </xf>
    <xf numFmtId="165" fontId="136" fillId="2" borderId="61" xfId="235" applyNumberFormat="1" applyFont="1" applyFill="1" applyBorder="1" applyAlignment="1">
      <alignment horizontal="center" vertical="center"/>
    </xf>
    <xf numFmtId="171" fontId="136" fillId="2" borderId="68" xfId="235" applyNumberFormat="1" applyFont="1" applyFill="1" applyBorder="1" applyAlignment="1">
      <alignment horizontal="center" vertical="center"/>
    </xf>
    <xf numFmtId="171" fontId="136" fillId="2" borderId="3" xfId="235" applyNumberFormat="1" applyFont="1" applyFill="1" applyBorder="1" applyAlignment="1">
      <alignment horizontal="center" vertical="center"/>
    </xf>
    <xf numFmtId="171" fontId="136" fillId="2" borderId="0" xfId="235" applyNumberFormat="1" applyFont="1" applyFill="1" applyBorder="1" applyAlignment="1">
      <alignment horizontal="center" vertical="center"/>
    </xf>
    <xf numFmtId="171" fontId="136" fillId="2" borderId="18" xfId="235" applyNumberFormat="1" applyFont="1" applyFill="1" applyBorder="1" applyAlignment="1">
      <alignment horizontal="center" vertical="center"/>
    </xf>
    <xf numFmtId="165" fontId="150" fillId="2" borderId="29" xfId="235" applyNumberFormat="1" applyFont="1" applyFill="1" applyBorder="1" applyAlignment="1">
      <alignment horizontal="center" vertical="center"/>
    </xf>
    <xf numFmtId="165" fontId="150" fillId="2" borderId="31" xfId="235" applyNumberFormat="1" applyFont="1" applyFill="1" applyBorder="1" applyAlignment="1">
      <alignment horizontal="center" vertical="center"/>
    </xf>
    <xf numFmtId="165" fontId="150" fillId="2" borderId="30" xfId="235" applyNumberFormat="1" applyFont="1" applyFill="1" applyBorder="1" applyAlignment="1">
      <alignment horizontal="center" vertical="center"/>
    </xf>
    <xf numFmtId="165" fontId="150" fillId="2" borderId="52" xfId="235" applyNumberFormat="1" applyFont="1" applyFill="1" applyBorder="1" applyAlignment="1">
      <alignment horizontal="center" vertical="center"/>
    </xf>
    <xf numFmtId="165" fontId="150" fillId="2" borderId="62" xfId="235" applyNumberFormat="1" applyFont="1" applyFill="1" applyBorder="1" applyAlignment="1">
      <alignment horizontal="center" vertical="center"/>
    </xf>
    <xf numFmtId="171" fontId="150" fillId="2" borderId="94" xfId="235" applyNumberFormat="1" applyFont="1" applyFill="1" applyBorder="1" applyAlignment="1">
      <alignment horizontal="center" vertical="center"/>
    </xf>
    <xf numFmtId="171" fontId="150" fillId="2" borderId="29" xfId="235" applyNumberFormat="1" applyFont="1" applyFill="1" applyBorder="1" applyAlignment="1">
      <alignment horizontal="center" vertical="center"/>
    </xf>
    <xf numFmtId="171" fontId="150" fillId="2" borderId="39" xfId="235" applyNumberFormat="1" applyFont="1" applyFill="1" applyBorder="1" applyAlignment="1">
      <alignment horizontal="center" vertical="center"/>
    </xf>
    <xf numFmtId="171" fontId="150" fillId="2" borderId="30" xfId="235" applyNumberFormat="1" applyFont="1" applyFill="1" applyBorder="1" applyAlignment="1">
      <alignment horizontal="center" vertical="center"/>
    </xf>
    <xf numFmtId="165" fontId="150" fillId="2" borderId="3" xfId="235" applyNumberFormat="1" applyFont="1" applyFill="1" applyBorder="1" applyAlignment="1">
      <alignment horizontal="center" vertical="center"/>
    </xf>
    <xf numFmtId="165" fontId="150" fillId="2" borderId="2" xfId="235" applyNumberFormat="1" applyFont="1" applyFill="1" applyBorder="1" applyAlignment="1">
      <alignment horizontal="center" vertical="center"/>
    </xf>
    <xf numFmtId="165" fontId="150" fillId="2" borderId="18" xfId="235" applyNumberFormat="1" applyFont="1" applyFill="1" applyBorder="1" applyAlignment="1">
      <alignment horizontal="center" vertical="center"/>
    </xf>
    <xf numFmtId="165" fontId="150" fillId="2" borderId="11" xfId="235" applyNumberFormat="1" applyFont="1" applyFill="1" applyBorder="1" applyAlignment="1">
      <alignment horizontal="center" vertical="center"/>
    </xf>
    <xf numFmtId="165" fontId="150" fillId="2" borderId="61" xfId="235" applyNumberFormat="1" applyFont="1" applyFill="1" applyBorder="1" applyAlignment="1">
      <alignment horizontal="center" vertical="center"/>
    </xf>
    <xf numFmtId="171" fontId="150" fillId="2" borderId="68" xfId="235" applyNumberFormat="1" applyFont="1" applyFill="1" applyBorder="1" applyAlignment="1">
      <alignment horizontal="center" vertical="center"/>
    </xf>
    <xf numFmtId="171" fontId="150" fillId="2" borderId="3" xfId="235" applyNumberFormat="1" applyFont="1" applyFill="1" applyBorder="1" applyAlignment="1">
      <alignment horizontal="center" vertical="center"/>
    </xf>
    <xf numFmtId="171" fontId="150" fillId="2" borderId="0" xfId="235" applyNumberFormat="1" applyFont="1" applyFill="1" applyBorder="1" applyAlignment="1">
      <alignment horizontal="center" vertical="center"/>
    </xf>
    <xf numFmtId="171" fontId="150" fillId="2" borderId="18" xfId="235" applyNumberFormat="1" applyFont="1" applyFill="1" applyBorder="1" applyAlignment="1">
      <alignment horizontal="center" vertical="center"/>
    </xf>
    <xf numFmtId="49" fontId="150" fillId="14" borderId="2" xfId="2" applyNumberFormat="1" applyFont="1" applyFill="1" applyBorder="1" applyAlignment="1">
      <alignment horizontal="left" vertical="center" indent="3"/>
    </xf>
    <xf numFmtId="165" fontId="150" fillId="14" borderId="3" xfId="235" applyNumberFormat="1" applyFont="1" applyFill="1" applyBorder="1" applyAlignment="1">
      <alignment horizontal="center" vertical="center"/>
    </xf>
    <xf numFmtId="165" fontId="150" fillId="14" borderId="2" xfId="235" applyNumberFormat="1" applyFont="1" applyFill="1" applyBorder="1" applyAlignment="1">
      <alignment horizontal="center" vertical="center"/>
    </xf>
    <xf numFmtId="165" fontId="150" fillId="14" borderId="18" xfId="235" applyNumberFormat="1" applyFont="1" applyFill="1" applyBorder="1" applyAlignment="1">
      <alignment horizontal="center" vertical="center"/>
    </xf>
    <xf numFmtId="165" fontId="150" fillId="14" borderId="11" xfId="235" applyNumberFormat="1" applyFont="1" applyFill="1" applyBorder="1" applyAlignment="1">
      <alignment horizontal="center" vertical="center"/>
    </xf>
    <xf numFmtId="165" fontId="150" fillId="14" borderId="61" xfId="235" applyNumberFormat="1" applyFont="1" applyFill="1" applyBorder="1" applyAlignment="1">
      <alignment horizontal="center" vertical="center"/>
    </xf>
    <xf numFmtId="171" fontId="150" fillId="14" borderId="68" xfId="235" applyNumberFormat="1" applyFont="1" applyFill="1" applyBorder="1" applyAlignment="1">
      <alignment horizontal="center" vertical="center"/>
    </xf>
    <xf numFmtId="171" fontId="150" fillId="14" borderId="3" xfId="235" applyNumberFormat="1" applyFont="1" applyFill="1" applyBorder="1" applyAlignment="1">
      <alignment horizontal="center" vertical="center"/>
    </xf>
    <xf numFmtId="171" fontId="150" fillId="14" borderId="0" xfId="235" applyNumberFormat="1" applyFont="1" applyFill="1" applyBorder="1" applyAlignment="1">
      <alignment horizontal="center" vertical="center"/>
    </xf>
    <xf numFmtId="171" fontId="150" fillId="14" borderId="18" xfId="235" applyNumberFormat="1" applyFont="1" applyFill="1" applyBorder="1" applyAlignment="1">
      <alignment horizontal="center" vertical="center"/>
    </xf>
    <xf numFmtId="49" fontId="150" fillId="2" borderId="31" xfId="2" applyNumberFormat="1" applyFont="1" applyFill="1" applyBorder="1" applyAlignment="1">
      <alignment horizontal="left" indent="1"/>
    </xf>
    <xf numFmtId="49" fontId="150" fillId="2" borderId="2" xfId="2" applyNumberFormat="1" applyFont="1" applyFill="1" applyBorder="1" applyAlignment="1">
      <alignment horizontal="left" indent="3"/>
    </xf>
    <xf numFmtId="165" fontId="150" fillId="2" borderId="14" xfId="235" applyNumberFormat="1" applyFont="1" applyFill="1" applyBorder="1" applyAlignment="1">
      <alignment horizontal="center" vertical="center"/>
    </xf>
    <xf numFmtId="49" fontId="150" fillId="2" borderId="32" xfId="2" applyNumberFormat="1" applyFont="1" applyFill="1" applyBorder="1" applyAlignment="1">
      <alignment horizontal="left" indent="3"/>
    </xf>
    <xf numFmtId="165" fontId="150" fillId="2" borderId="33" xfId="235" applyNumberFormat="1" applyFont="1" applyFill="1" applyBorder="1" applyAlignment="1">
      <alignment horizontal="center" vertical="center"/>
    </xf>
    <xf numFmtId="165" fontId="150" fillId="2" borderId="32" xfId="235" applyNumberFormat="1" applyFont="1" applyFill="1" applyBorder="1" applyAlignment="1">
      <alignment horizontal="center" vertical="center"/>
    </xf>
    <xf numFmtId="165" fontId="150" fillId="2" borderId="35" xfId="235" applyNumberFormat="1" applyFont="1" applyFill="1" applyBorder="1" applyAlignment="1">
      <alignment horizontal="center" vertical="center"/>
    </xf>
    <xf numFmtId="165" fontId="150" fillId="2" borderId="56" xfId="235" applyNumberFormat="1" applyFont="1" applyFill="1" applyBorder="1" applyAlignment="1">
      <alignment horizontal="center" vertical="center"/>
    </xf>
    <xf numFmtId="165" fontId="150" fillId="2" borderId="63" xfId="235" applyNumberFormat="1" applyFont="1" applyFill="1" applyBorder="1" applyAlignment="1">
      <alignment horizontal="center" vertical="center"/>
    </xf>
    <xf numFmtId="171" fontId="150" fillId="2" borderId="95" xfId="235" applyNumberFormat="1" applyFont="1" applyFill="1" applyBorder="1" applyAlignment="1">
      <alignment horizontal="center" vertical="center"/>
    </xf>
    <xf numFmtId="171" fontId="150" fillId="2" borderId="33" xfId="235" applyNumberFormat="1" applyFont="1" applyFill="1" applyBorder="1" applyAlignment="1">
      <alignment horizontal="center" vertical="center"/>
    </xf>
    <xf numFmtId="171" fontId="150" fillId="2" borderId="97" xfId="235" applyNumberFormat="1" applyFont="1" applyFill="1" applyBorder="1" applyAlignment="1">
      <alignment horizontal="center" vertical="center"/>
    </xf>
    <xf numFmtId="171" fontId="150" fillId="2" borderId="35" xfId="235" applyNumberFormat="1" applyFont="1" applyFill="1" applyBorder="1" applyAlignment="1">
      <alignment horizontal="center" vertical="center"/>
    </xf>
    <xf numFmtId="0" fontId="150" fillId="2" borderId="2" xfId="2" applyFont="1" applyFill="1" applyBorder="1" applyAlignment="1">
      <alignment horizontal="left" indent="1"/>
    </xf>
    <xf numFmtId="0" fontId="150" fillId="14" borderId="2" xfId="2" applyFont="1" applyFill="1" applyBorder="1" applyAlignment="1">
      <alignment horizontal="left" vertical="center" indent="1"/>
    </xf>
    <xf numFmtId="0" fontId="118" fillId="2" borderId="2" xfId="7" applyFont="1" applyFill="1" applyBorder="1"/>
    <xf numFmtId="49" fontId="150" fillId="2" borderId="2" xfId="2" quotePrefix="1" applyNumberFormat="1" applyFont="1" applyFill="1" applyBorder="1" applyAlignment="1">
      <alignment horizontal="left" vertical="center" indent="3"/>
    </xf>
    <xf numFmtId="49" fontId="150" fillId="2" borderId="2" xfId="2" applyNumberFormat="1" applyFont="1" applyFill="1" applyBorder="1" applyAlignment="1">
      <alignment horizontal="left" vertical="center" indent="1"/>
    </xf>
    <xf numFmtId="165" fontId="150" fillId="2" borderId="79" xfId="235" applyNumberFormat="1" applyFont="1" applyFill="1" applyBorder="1" applyAlignment="1">
      <alignment horizontal="center" vertical="center"/>
    </xf>
    <xf numFmtId="165" fontId="150" fillId="2" borderId="80" xfId="235" applyNumberFormat="1" applyFont="1" applyFill="1" applyBorder="1" applyAlignment="1">
      <alignment horizontal="center" vertical="center"/>
    </xf>
    <xf numFmtId="165" fontId="136" fillId="2" borderId="73" xfId="235" applyNumberFormat="1" applyFont="1" applyFill="1" applyBorder="1" applyAlignment="1">
      <alignment horizontal="center" vertical="center"/>
    </xf>
    <xf numFmtId="165" fontId="136" fillId="2" borderId="30" xfId="235" applyNumberFormat="1" applyFont="1" applyFill="1" applyBorder="1" applyAlignment="1">
      <alignment horizontal="center" vertical="center"/>
    </xf>
    <xf numFmtId="165" fontId="136" fillId="2" borderId="52" xfId="235" applyNumberFormat="1" applyFont="1" applyFill="1" applyBorder="1" applyAlignment="1">
      <alignment horizontal="center" vertical="center"/>
    </xf>
    <xf numFmtId="165" fontId="136" fillId="2" borderId="62" xfId="235" applyNumberFormat="1" applyFont="1" applyFill="1" applyBorder="1" applyAlignment="1">
      <alignment horizontal="center" vertical="center"/>
    </xf>
    <xf numFmtId="171" fontId="136" fillId="2" borderId="94" xfId="235" applyNumberFormat="1" applyFont="1" applyFill="1" applyBorder="1" applyAlignment="1">
      <alignment horizontal="center" vertical="center"/>
    </xf>
    <xf numFmtId="171" fontId="136" fillId="2" borderId="29" xfId="235" applyNumberFormat="1" applyFont="1" applyFill="1" applyBorder="1" applyAlignment="1">
      <alignment horizontal="center" vertical="center"/>
    </xf>
    <xf numFmtId="171" fontId="136" fillId="2" borderId="39" xfId="235" applyNumberFormat="1" applyFont="1" applyFill="1" applyBorder="1" applyAlignment="1">
      <alignment horizontal="center" vertical="center"/>
    </xf>
    <xf numFmtId="171" fontId="136" fillId="2" borderId="30" xfId="235" applyNumberFormat="1" applyFont="1" applyFill="1" applyBorder="1" applyAlignment="1">
      <alignment horizontal="center" vertical="center"/>
    </xf>
    <xf numFmtId="49" fontId="150" fillId="2" borderId="2" xfId="2" quotePrefix="1" applyNumberFormat="1" applyFont="1" applyFill="1" applyBorder="1" applyAlignment="1">
      <alignment horizontal="left" indent="3"/>
    </xf>
    <xf numFmtId="49" fontId="150" fillId="14" borderId="2" xfId="2" applyNumberFormat="1" applyFont="1" applyFill="1" applyBorder="1" applyAlignment="1">
      <alignment horizontal="left" indent="3"/>
    </xf>
    <xf numFmtId="0" fontId="150" fillId="14" borderId="4" xfId="2" applyFont="1" applyFill="1" applyBorder="1" applyAlignment="1">
      <alignment horizontal="left" vertical="center" indent="1"/>
    </xf>
    <xf numFmtId="165" fontId="150" fillId="14" borderId="5" xfId="235" applyNumberFormat="1" applyFont="1" applyFill="1" applyBorder="1" applyAlignment="1">
      <alignment horizontal="center" vertical="center"/>
    </xf>
    <xf numFmtId="165" fontId="150" fillId="14" borderId="4" xfId="235" applyNumberFormat="1" applyFont="1" applyFill="1" applyBorder="1" applyAlignment="1">
      <alignment horizontal="center" vertical="center"/>
    </xf>
    <xf numFmtId="165" fontId="150" fillId="14" borderId="19" xfId="235" applyNumberFormat="1" applyFont="1" applyFill="1" applyBorder="1" applyAlignment="1">
      <alignment horizontal="center" vertical="center"/>
    </xf>
    <xf numFmtId="165" fontId="150" fillId="14" borderId="12" xfId="235" applyNumberFormat="1" applyFont="1" applyFill="1" applyBorder="1" applyAlignment="1">
      <alignment horizontal="center" vertical="center"/>
    </xf>
    <xf numFmtId="165" fontId="150" fillId="14" borderId="64" xfId="235" applyNumberFormat="1" applyFont="1" applyFill="1" applyBorder="1" applyAlignment="1">
      <alignment horizontal="center" vertical="center"/>
    </xf>
    <xf numFmtId="171" fontId="150" fillId="14" borderId="96" xfId="235" applyNumberFormat="1" applyFont="1" applyFill="1" applyBorder="1" applyAlignment="1">
      <alignment horizontal="center" vertical="center"/>
    </xf>
    <xf numFmtId="171" fontId="150" fillId="14" borderId="5" xfId="235" applyNumberFormat="1" applyFont="1" applyFill="1" applyBorder="1" applyAlignment="1">
      <alignment horizontal="center" vertical="center"/>
    </xf>
    <xf numFmtId="171" fontId="150" fillId="14" borderId="13" xfId="235" applyNumberFormat="1" applyFont="1" applyFill="1" applyBorder="1" applyAlignment="1">
      <alignment horizontal="center" vertical="center"/>
    </xf>
    <xf numFmtId="171" fontId="150" fillId="14" borderId="19" xfId="235" applyNumberFormat="1" applyFont="1" applyFill="1" applyBorder="1" applyAlignment="1">
      <alignment horizontal="center" vertical="center"/>
    </xf>
    <xf numFmtId="49" fontId="150" fillId="2" borderId="0" xfId="2" applyNumberFormat="1" applyFont="1" applyFill="1" applyBorder="1" applyAlignment="1">
      <alignment horizontal="left" indent="3"/>
    </xf>
    <xf numFmtId="165" fontId="150" fillId="2" borderId="0" xfId="235" applyNumberFormat="1" applyFont="1" applyFill="1" applyBorder="1" applyAlignment="1">
      <alignment horizontal="center" vertical="center"/>
    </xf>
    <xf numFmtId="0" fontId="118" fillId="2" borderId="0" xfId="7" applyFont="1" applyFill="1" applyBorder="1"/>
    <xf numFmtId="0" fontId="152" fillId="8" borderId="54" xfId="233" applyFont="1" applyFill="1" applyBorder="1" applyAlignment="1">
      <alignment horizontal="center" vertical="center" wrapText="1"/>
    </xf>
    <xf numFmtId="0" fontId="152" fillId="8" borderId="6" xfId="233" applyFont="1" applyFill="1" applyBorder="1" applyAlignment="1">
      <alignment horizontal="center" vertical="center" wrapText="1"/>
    </xf>
    <xf numFmtId="0" fontId="152" fillId="8" borderId="9" xfId="233" applyFont="1" applyFill="1" applyBorder="1" applyAlignment="1">
      <alignment horizontal="center" vertical="center" wrapText="1"/>
    </xf>
    <xf numFmtId="0" fontId="152" fillId="8" borderId="7" xfId="233" applyFont="1" applyFill="1" applyBorder="1" applyAlignment="1">
      <alignment horizontal="center" vertical="center" wrapText="1"/>
    </xf>
    <xf numFmtId="0" fontId="188" fillId="7" borderId="0" xfId="0" applyFont="1" applyFill="1" applyAlignment="1">
      <alignment horizontal="left" vertical="center" indent="1"/>
    </xf>
    <xf numFmtId="0" fontId="189" fillId="7" borderId="0" xfId="158" applyFont="1" applyFill="1"/>
    <xf numFmtId="0" fontId="189" fillId="0" borderId="0" xfId="158" applyFont="1" applyFill="1"/>
    <xf numFmtId="0" fontId="189" fillId="0" borderId="0" xfId="158" applyFont="1"/>
    <xf numFmtId="17" fontId="190" fillId="8" borderId="1" xfId="268" applyNumberFormat="1" applyFont="1" applyFill="1" applyBorder="1" applyAlignment="1">
      <alignment horizontal="center" vertical="center" wrapText="1"/>
    </xf>
    <xf numFmtId="0" fontId="191" fillId="7" borderId="6" xfId="269" applyFont="1" applyFill="1" applyBorder="1" applyAlignment="1">
      <alignment horizontal="left" vertical="center"/>
    </xf>
    <xf numFmtId="0" fontId="191" fillId="7" borderId="7" xfId="269" applyFont="1" applyFill="1" applyBorder="1" applyAlignment="1">
      <alignment horizontal="left" vertical="center"/>
    </xf>
    <xf numFmtId="164" fontId="191" fillId="7" borderId="8" xfId="8" applyNumberFormat="1" applyFont="1" applyFill="1" applyBorder="1" applyAlignment="1">
      <alignment horizontal="center" vertical="center"/>
    </xf>
    <xf numFmtId="0" fontId="192" fillId="2" borderId="2" xfId="269" applyFont="1" applyFill="1" applyBorder="1"/>
    <xf numFmtId="0" fontId="192" fillId="2" borderId="11" xfId="269" applyFont="1" applyFill="1" applyBorder="1"/>
    <xf numFmtId="164" fontId="193" fillId="2" borderId="3" xfId="8" applyNumberFormat="1" applyFont="1" applyFill="1" applyBorder="1" applyAlignment="1">
      <alignment horizontal="center" vertical="center"/>
    </xf>
    <xf numFmtId="0" fontId="194" fillId="0" borderId="2" xfId="268" applyFont="1" applyFill="1" applyBorder="1"/>
    <xf numFmtId="0" fontId="194" fillId="0" borderId="11" xfId="268" applyFont="1" applyFill="1" applyBorder="1"/>
    <xf numFmtId="164" fontId="194" fillId="0" borderId="3" xfId="8" applyNumberFormat="1" applyFont="1" applyFill="1" applyBorder="1" applyAlignment="1">
      <alignment horizontal="center" vertical="center"/>
    </xf>
    <xf numFmtId="0" fontId="189" fillId="0" borderId="2" xfId="268" applyFont="1" applyFill="1" applyBorder="1"/>
    <xf numFmtId="0" fontId="189" fillId="0" borderId="11" xfId="268" applyFont="1" applyFill="1" applyBorder="1"/>
    <xf numFmtId="164" fontId="194" fillId="0" borderId="44" xfId="8" applyNumberFormat="1" applyFont="1" applyFill="1" applyBorder="1" applyAlignment="1">
      <alignment horizontal="center" vertical="center"/>
    </xf>
    <xf numFmtId="0" fontId="192" fillId="0" borderId="45" xfId="269" applyFont="1" applyFill="1" applyBorder="1"/>
    <xf numFmtId="0" fontId="192" fillId="0" borderId="46" xfId="269" applyFont="1" applyFill="1" applyBorder="1"/>
    <xf numFmtId="164" fontId="193" fillId="0" borderId="3" xfId="8" applyNumberFormat="1" applyFont="1" applyFill="1" applyBorder="1" applyAlignment="1">
      <alignment horizontal="center" vertical="center"/>
    </xf>
    <xf numFmtId="0" fontId="189" fillId="0" borderId="4" xfId="268" applyFont="1" applyFill="1" applyBorder="1"/>
    <xf numFmtId="0" fontId="189" fillId="0" borderId="12" xfId="268" applyFont="1" applyFill="1" applyBorder="1"/>
    <xf numFmtId="164" fontId="194" fillId="0" borderId="5" xfId="8" applyNumberFormat="1" applyFont="1" applyFill="1" applyBorder="1" applyAlignment="1">
      <alignment horizontal="center" vertical="center"/>
    </xf>
    <xf numFmtId="0" fontId="189" fillId="0" borderId="0" xfId="268" applyFont="1" applyFill="1" applyBorder="1"/>
    <xf numFmtId="164" fontId="194" fillId="0" borderId="0" xfId="8" applyNumberFormat="1" applyFont="1" applyFill="1" applyBorder="1" applyAlignment="1">
      <alignment horizontal="center" vertical="center"/>
    </xf>
    <xf numFmtId="169" fontId="189" fillId="0" borderId="0" xfId="158" applyNumberFormat="1" applyFont="1"/>
    <xf numFmtId="0" fontId="189" fillId="0" borderId="0" xfId="158" applyFont="1" applyAlignment="1">
      <alignment horizontal="right"/>
    </xf>
    <xf numFmtId="0" fontId="190" fillId="0" borderId="0" xfId="158" applyFont="1" applyAlignment="1"/>
    <xf numFmtId="0" fontId="190" fillId="0" borderId="0" xfId="158" applyFont="1" applyFill="1" applyBorder="1" applyAlignment="1"/>
    <xf numFmtId="0" fontId="189" fillId="0" borderId="0" xfId="158" applyFont="1" applyFill="1" applyBorder="1"/>
    <xf numFmtId="0" fontId="189" fillId="0" borderId="0" xfId="158" applyFont="1" applyBorder="1"/>
    <xf numFmtId="3" fontId="189" fillId="0" borderId="0" xfId="158" applyNumberFormat="1" applyFont="1"/>
    <xf numFmtId="0" fontId="195" fillId="8" borderId="21" xfId="158" applyFont="1" applyFill="1" applyBorder="1" applyAlignment="1">
      <alignment horizontal="center" vertical="center"/>
    </xf>
    <xf numFmtId="0" fontId="189" fillId="2" borderId="82" xfId="158" applyFont="1" applyFill="1" applyBorder="1" applyAlignment="1">
      <alignment horizontal="center" vertical="center"/>
    </xf>
    <xf numFmtId="174" fontId="190" fillId="8" borderId="20" xfId="158" quotePrefix="1" applyNumberFormat="1" applyFont="1" applyFill="1" applyBorder="1" applyAlignment="1">
      <alignment horizontal="center" vertical="center"/>
    </xf>
    <xf numFmtId="174" fontId="189" fillId="8" borderId="83" xfId="158" applyNumberFormat="1" applyFont="1" applyFill="1" applyBorder="1" applyAlignment="1">
      <alignment horizontal="center" vertical="center"/>
    </xf>
    <xf numFmtId="174" fontId="195" fillId="8" borderId="48" xfId="158" applyNumberFormat="1" applyFont="1" applyFill="1" applyBorder="1" applyAlignment="1">
      <alignment horizontal="center"/>
    </xf>
    <xf numFmtId="175" fontId="189" fillId="0" borderId="13" xfId="158" applyNumberFormat="1" applyFont="1" applyBorder="1"/>
    <xf numFmtId="2" fontId="189" fillId="0" borderId="49" xfId="158" applyNumberFormat="1" applyFont="1" applyBorder="1"/>
    <xf numFmtId="2" fontId="189" fillId="0" borderId="4" xfId="158" applyNumberFormat="1" applyFont="1" applyBorder="1"/>
    <xf numFmtId="174" fontId="195" fillId="8" borderId="50" xfId="158" applyNumberFormat="1" applyFont="1" applyFill="1" applyBorder="1" applyAlignment="1">
      <alignment horizontal="center"/>
    </xf>
    <xf numFmtId="2" fontId="189" fillId="0" borderId="2" xfId="158" applyNumberFormat="1" applyFont="1" applyBorder="1"/>
    <xf numFmtId="0" fontId="190" fillId="0" borderId="0" xfId="158" applyFont="1"/>
    <xf numFmtId="2" fontId="190" fillId="0" borderId="21" xfId="158" applyNumberFormat="1" applyFont="1" applyBorder="1"/>
    <xf numFmtId="2" fontId="190" fillId="0" borderId="47" xfId="158" applyNumberFormat="1" applyFont="1" applyBorder="1"/>
    <xf numFmtId="2" fontId="189" fillId="2" borderId="49" xfId="158" applyNumberFormat="1" applyFont="1" applyFill="1" applyBorder="1"/>
    <xf numFmtId="0" fontId="118" fillId="0" borderId="0" xfId="7" applyFont="1" applyBorder="1" applyAlignment="1">
      <alignment vertical="center"/>
    </xf>
    <xf numFmtId="0" fontId="152" fillId="2" borderId="0" xfId="233" applyFont="1" applyFill="1" applyBorder="1" applyAlignment="1">
      <alignment horizontal="center" vertical="center" wrapText="1"/>
    </xf>
    <xf numFmtId="0" fontId="152" fillId="8" borderId="9" xfId="233" applyFont="1" applyFill="1" applyBorder="1" applyAlignment="1">
      <alignment horizontal="center" vertical="center" wrapText="1"/>
    </xf>
    <xf numFmtId="0" fontId="136" fillId="2" borderId="0" xfId="2" applyFont="1" applyFill="1" applyBorder="1" applyAlignment="1">
      <alignment horizontal="center"/>
    </xf>
    <xf numFmtId="0" fontId="136" fillId="2" borderId="0" xfId="105" applyFont="1" applyFill="1" applyBorder="1" applyAlignment="1">
      <alignment horizontal="center" vertical="center"/>
    </xf>
    <xf numFmtId="171" fontId="150" fillId="3" borderId="0" xfId="235" applyNumberFormat="1" applyFont="1" applyFill="1" applyBorder="1" applyAlignment="1">
      <alignment horizontal="center" vertical="center"/>
    </xf>
    <xf numFmtId="165" fontId="150" fillId="3" borderId="3" xfId="235" applyNumberFormat="1" applyFont="1" applyFill="1" applyBorder="1" applyAlignment="1">
      <alignment horizontal="center" vertical="center"/>
    </xf>
    <xf numFmtId="171" fontId="150" fillId="15" borderId="0" xfId="235" applyNumberFormat="1" applyFont="1" applyFill="1" applyBorder="1" applyAlignment="1">
      <alignment horizontal="center" vertical="center"/>
    </xf>
    <xf numFmtId="0" fontId="196" fillId="6" borderId="0" xfId="2" applyFont="1" applyFill="1" applyBorder="1"/>
    <xf numFmtId="0" fontId="180" fillId="0" borderId="0" xfId="7" applyFont="1" applyBorder="1" applyAlignment="1">
      <alignment vertical="center"/>
    </xf>
    <xf numFmtId="0" fontId="196" fillId="5" borderId="0" xfId="2" applyFont="1" applyFill="1" applyBorder="1"/>
    <xf numFmtId="0" fontId="180" fillId="5" borderId="0" xfId="2" applyFont="1" applyFill="1" applyBorder="1"/>
    <xf numFmtId="171" fontId="196" fillId="2" borderId="0" xfId="235" applyNumberFormat="1" applyFont="1" applyFill="1" applyBorder="1" applyAlignment="1">
      <alignment horizontal="center" vertical="center"/>
    </xf>
    <xf numFmtId="0" fontId="150" fillId="5" borderId="0" xfId="2" applyFont="1" applyFill="1" applyBorder="1" applyAlignment="1">
      <alignment vertical="top"/>
    </xf>
    <xf numFmtId="0" fontId="180" fillId="2" borderId="0" xfId="7" applyFont="1" applyFill="1" applyBorder="1"/>
    <xf numFmtId="0" fontId="178" fillId="8" borderId="9" xfId="233" applyFont="1" applyFill="1" applyBorder="1" applyAlignment="1">
      <alignment horizontal="center" vertical="center" wrapText="1"/>
    </xf>
    <xf numFmtId="171" fontId="179" fillId="7" borderId="9" xfId="234" applyNumberFormat="1" applyFont="1" applyFill="1" applyBorder="1" applyAlignment="1">
      <alignment horizontal="center" vertical="center"/>
    </xf>
    <xf numFmtId="171" fontId="178" fillId="2" borderId="0" xfId="235" applyNumberFormat="1" applyFont="1" applyFill="1" applyBorder="1" applyAlignment="1">
      <alignment horizontal="center" vertical="center"/>
    </xf>
    <xf numFmtId="171" fontId="196" fillId="2" borderId="39" xfId="235" applyNumberFormat="1" applyFont="1" applyFill="1" applyBorder="1" applyAlignment="1">
      <alignment horizontal="center" vertical="center"/>
    </xf>
    <xf numFmtId="171" fontId="196" fillId="14" borderId="0" xfId="235" applyNumberFormat="1" applyFont="1" applyFill="1" applyBorder="1" applyAlignment="1">
      <alignment horizontal="center" vertical="center"/>
    </xf>
    <xf numFmtId="171" fontId="196" fillId="2" borderId="97" xfId="235" applyNumberFormat="1" applyFont="1" applyFill="1" applyBorder="1" applyAlignment="1">
      <alignment horizontal="center" vertical="center"/>
    </xf>
    <xf numFmtId="171" fontId="196" fillId="15" borderId="0" xfId="235" applyNumberFormat="1" applyFont="1" applyFill="1" applyBorder="1" applyAlignment="1">
      <alignment horizontal="center" vertical="center"/>
    </xf>
    <xf numFmtId="171" fontId="178" fillId="2" borderId="39" xfId="235" applyNumberFormat="1" applyFont="1" applyFill="1" applyBorder="1" applyAlignment="1">
      <alignment horizontal="center" vertical="center"/>
    </xf>
    <xf numFmtId="171" fontId="196" fillId="14" borderId="13" xfId="235" applyNumberFormat="1" applyFont="1" applyFill="1" applyBorder="1" applyAlignment="1">
      <alignment horizontal="center" vertical="center"/>
    </xf>
    <xf numFmtId="164" fontId="150" fillId="2" borderId="10" xfId="1" applyNumberFormat="1" applyFont="1" applyFill="1" applyBorder="1"/>
    <xf numFmtId="0" fontId="160" fillId="11" borderId="36" xfId="2" applyFont="1" applyFill="1" applyBorder="1" applyAlignment="1">
      <alignment vertical="center"/>
    </xf>
    <xf numFmtId="0" fontId="150" fillId="11" borderId="37" xfId="2" applyFont="1" applyFill="1" applyBorder="1"/>
    <xf numFmtId="164" fontId="150" fillId="2" borderId="0" xfId="1" applyNumberFormat="1" applyFont="1" applyFill="1" applyBorder="1"/>
    <xf numFmtId="0" fontId="162" fillId="5" borderId="0" xfId="2" applyFont="1" applyFill="1" applyBorder="1"/>
    <xf numFmtId="0" fontId="150" fillId="2" borderId="13" xfId="2" applyFont="1" applyFill="1" applyBorder="1"/>
    <xf numFmtId="0" fontId="150" fillId="5" borderId="13" xfId="2" applyFont="1" applyFill="1" applyBorder="1"/>
    <xf numFmtId="0" fontId="162" fillId="2" borderId="0" xfId="2" applyFont="1" applyFill="1" applyBorder="1" applyAlignment="1">
      <alignment horizontal="center"/>
    </xf>
    <xf numFmtId="0" fontId="150" fillId="5" borderId="3" xfId="2" applyFont="1" applyFill="1" applyBorder="1"/>
    <xf numFmtId="0" fontId="152" fillId="8" borderId="6" xfId="107" applyFont="1" applyFill="1" applyBorder="1" applyAlignment="1">
      <alignment horizontal="center" vertical="center" wrapText="1"/>
    </xf>
    <xf numFmtId="0" fontId="162" fillId="11" borderId="8" xfId="105" applyFont="1" applyFill="1" applyBorder="1" applyAlignment="1">
      <alignment horizontal="center" vertical="center"/>
    </xf>
    <xf numFmtId="0" fontId="154" fillId="7" borderId="8" xfId="107" applyFont="1" applyFill="1" applyBorder="1" applyAlignment="1">
      <alignment horizontal="left" vertical="center"/>
    </xf>
    <xf numFmtId="165" fontId="155" fillId="7" borderId="6" xfId="1" applyNumberFormat="1" applyFont="1" applyFill="1" applyBorder="1" applyAlignment="1">
      <alignment horizontal="center" vertical="center"/>
    </xf>
    <xf numFmtId="165" fontId="155" fillId="7" borderId="54" xfId="108" applyNumberFormat="1" applyFont="1" applyFill="1" applyBorder="1" applyAlignment="1">
      <alignment horizontal="center" vertical="center"/>
    </xf>
    <xf numFmtId="165" fontId="136" fillId="2" borderId="2" xfId="105" applyNumberFormat="1" applyFont="1" applyFill="1" applyBorder="1" applyAlignment="1">
      <alignment horizontal="center" vertical="center"/>
    </xf>
    <xf numFmtId="165" fontId="150" fillId="2" borderId="31" xfId="105" applyNumberFormat="1" applyFont="1" applyFill="1" applyBorder="1" applyAlignment="1">
      <alignment horizontal="center" vertical="center"/>
    </xf>
    <xf numFmtId="165" fontId="150" fillId="2" borderId="2" xfId="105" applyNumberFormat="1" applyFont="1" applyFill="1" applyBorder="1" applyAlignment="1">
      <alignment horizontal="center" vertical="center"/>
    </xf>
    <xf numFmtId="0" fontId="118" fillId="2" borderId="0" xfId="2" applyFont="1" applyFill="1" applyBorder="1"/>
    <xf numFmtId="49" fontId="150" fillId="6" borderId="31" xfId="2" applyNumberFormat="1" applyFont="1" applyFill="1" applyBorder="1" applyAlignment="1">
      <alignment horizontal="left" vertical="center" indent="1"/>
    </xf>
    <xf numFmtId="49" fontId="150" fillId="6" borderId="32" xfId="2" applyNumberFormat="1" applyFont="1" applyFill="1" applyBorder="1" applyAlignment="1">
      <alignment horizontal="left" vertical="center" indent="3"/>
    </xf>
    <xf numFmtId="165" fontId="150" fillId="2" borderId="32" xfId="105" applyNumberFormat="1" applyFont="1" applyFill="1" applyBorder="1" applyAlignment="1">
      <alignment horizontal="center" vertical="center"/>
    </xf>
    <xf numFmtId="0" fontId="136" fillId="6" borderId="29" xfId="2" applyFont="1" applyFill="1" applyBorder="1" applyAlignment="1">
      <alignment vertical="center"/>
    </xf>
    <xf numFmtId="165" fontId="136" fillId="2" borderId="31" xfId="105" applyNumberFormat="1" applyFont="1" applyFill="1" applyBorder="1" applyAlignment="1">
      <alignment horizontal="center" vertical="center"/>
    </xf>
    <xf numFmtId="0" fontId="150" fillId="0" borderId="0" xfId="2" applyFont="1" applyFill="1" applyBorder="1"/>
    <xf numFmtId="49" fontId="150" fillId="6" borderId="3" xfId="2" applyNumberFormat="1" applyFont="1" applyFill="1" applyBorder="1" applyAlignment="1">
      <alignment horizontal="left" vertical="center" indent="3"/>
    </xf>
    <xf numFmtId="165" fontId="150" fillId="2" borderId="4" xfId="105" applyNumberFormat="1" applyFont="1" applyFill="1" applyBorder="1" applyAlignment="1">
      <alignment horizontal="center" vertical="center"/>
    </xf>
    <xf numFmtId="172" fontId="118" fillId="2" borderId="0" xfId="7" applyNumberFormat="1" applyFont="1" applyFill="1"/>
    <xf numFmtId="17" fontId="118" fillId="2" borderId="0" xfId="7" applyNumberFormat="1" applyFont="1" applyFill="1"/>
    <xf numFmtId="17" fontId="197" fillId="12" borderId="0" xfId="2" applyNumberFormat="1" applyFont="1" applyFill="1" applyBorder="1"/>
    <xf numFmtId="0" fontId="152" fillId="8" borderId="41" xfId="106" applyFont="1" applyFill="1" applyBorder="1" applyAlignment="1">
      <alignment horizontal="center" vertical="center" wrapText="1"/>
    </xf>
    <xf numFmtId="0" fontId="152" fillId="8" borderId="9" xfId="106" applyFont="1" applyFill="1" applyBorder="1" applyAlignment="1">
      <alignment horizontal="center" vertical="center" wrapText="1"/>
    </xf>
    <xf numFmtId="0" fontId="152" fillId="8" borderId="55" xfId="106" applyFont="1" applyFill="1" applyBorder="1" applyAlignment="1">
      <alignment horizontal="center" vertical="center" wrapText="1"/>
    </xf>
    <xf numFmtId="0" fontId="152" fillId="8" borderId="65" xfId="107" applyFont="1" applyFill="1" applyBorder="1" applyAlignment="1">
      <alignment horizontal="center" vertical="center" wrapText="1"/>
    </xf>
    <xf numFmtId="0" fontId="152" fillId="8" borderId="15" xfId="107" applyFont="1" applyFill="1" applyBorder="1" applyAlignment="1">
      <alignment horizontal="center" vertical="center" wrapText="1"/>
    </xf>
    <xf numFmtId="0" fontId="152" fillId="8" borderId="54" xfId="106" applyFont="1" applyFill="1" applyBorder="1" applyAlignment="1">
      <alignment horizontal="center" vertical="center" wrapText="1"/>
    </xf>
    <xf numFmtId="0" fontId="118" fillId="0" borderId="55" xfId="0" applyFont="1" applyBorder="1" applyAlignment="1">
      <alignment horizontal="center" vertical="center" wrapText="1"/>
    </xf>
    <xf numFmtId="0" fontId="140" fillId="9" borderId="6" xfId="7" applyFont="1" applyFill="1" applyBorder="1" applyAlignment="1">
      <alignment horizontal="center" vertical="center" wrapText="1"/>
    </xf>
    <xf numFmtId="0" fontId="140" fillId="9" borderId="9" xfId="7" applyFont="1" applyFill="1" applyBorder="1" applyAlignment="1">
      <alignment horizontal="center" vertical="center" wrapText="1"/>
    </xf>
    <xf numFmtId="0" fontId="140" fillId="9" borderId="7" xfId="7" applyFont="1" applyFill="1" applyBorder="1" applyAlignment="1">
      <alignment horizontal="center" vertical="center" wrapText="1"/>
    </xf>
    <xf numFmtId="0" fontId="140" fillId="9" borderId="3" xfId="7" applyFont="1" applyFill="1" applyBorder="1" applyAlignment="1">
      <alignment horizontal="center" vertical="center" wrapText="1"/>
    </xf>
    <xf numFmtId="0" fontId="140" fillId="9" borderId="8" xfId="7" applyFont="1" applyFill="1" applyBorder="1" applyAlignment="1">
      <alignment horizontal="center" vertical="center" wrapText="1"/>
    </xf>
    <xf numFmtId="0" fontId="140" fillId="9" borderId="5" xfId="7" applyFont="1" applyFill="1" applyBorder="1" applyAlignment="1">
      <alignment horizontal="center" vertical="center" wrapText="1"/>
    </xf>
    <xf numFmtId="0" fontId="140" fillId="9" borderId="1" xfId="7" applyFont="1" applyFill="1" applyBorder="1" applyAlignment="1">
      <alignment horizontal="center" vertical="center" wrapText="1"/>
    </xf>
    <xf numFmtId="0" fontId="149" fillId="2" borderId="0" xfId="7" applyFont="1" applyFill="1" applyAlignment="1">
      <alignment horizontal="center"/>
    </xf>
    <xf numFmtId="0" fontId="140" fillId="10" borderId="6" xfId="7" applyFont="1" applyFill="1" applyBorder="1" applyAlignment="1">
      <alignment horizontal="center" vertical="center" wrapText="1"/>
    </xf>
    <xf numFmtId="0" fontId="140" fillId="10" borderId="7" xfId="7" applyFont="1" applyFill="1" applyBorder="1" applyAlignment="1">
      <alignment horizontal="center" vertical="center" wrapText="1"/>
    </xf>
    <xf numFmtId="0" fontId="145" fillId="0" borderId="6" xfId="7" applyFont="1" applyBorder="1" applyAlignment="1">
      <alignment horizontal="center" vertical="center" wrapText="1"/>
    </xf>
    <xf numFmtId="0" fontId="145" fillId="0" borderId="7" xfId="7" applyFont="1" applyBorder="1" applyAlignment="1">
      <alignment horizontal="center" vertical="center" wrapText="1"/>
    </xf>
    <xf numFmtId="0" fontId="136" fillId="2" borderId="0" xfId="2" applyFont="1" applyFill="1" applyBorder="1" applyAlignment="1">
      <alignment horizontal="center"/>
    </xf>
    <xf numFmtId="0" fontId="136" fillId="2" borderId="0" xfId="105" applyFont="1" applyFill="1" applyBorder="1" applyAlignment="1">
      <alignment horizontal="center" vertical="center"/>
    </xf>
    <xf numFmtId="0" fontId="153" fillId="8" borderId="42" xfId="107" applyFont="1" applyFill="1" applyBorder="1" applyAlignment="1">
      <alignment horizontal="center" vertical="center" wrapText="1"/>
    </xf>
    <xf numFmtId="0" fontId="153" fillId="8" borderId="4" xfId="107" applyFont="1" applyFill="1" applyBorder="1" applyAlignment="1">
      <alignment horizontal="center" vertical="center" wrapText="1"/>
    </xf>
    <xf numFmtId="0" fontId="117" fillId="3" borderId="6" xfId="2" applyFont="1" applyFill="1" applyBorder="1" applyAlignment="1">
      <alignment horizontal="center" vertical="center" wrapText="1"/>
    </xf>
    <xf numFmtId="0" fontId="117" fillId="3" borderId="9" xfId="2" applyFont="1" applyFill="1" applyBorder="1" applyAlignment="1">
      <alignment horizontal="center" vertical="center" wrapText="1"/>
    </xf>
    <xf numFmtId="0" fontId="117" fillId="3" borderId="7" xfId="2" applyFont="1" applyFill="1" applyBorder="1" applyAlignment="1">
      <alignment horizontal="center" vertical="center" wrapText="1"/>
    </xf>
    <xf numFmtId="0" fontId="162" fillId="5" borderId="6" xfId="2" applyFont="1" applyFill="1" applyBorder="1" applyAlignment="1">
      <alignment horizontal="center" vertical="center" wrapText="1"/>
    </xf>
    <xf numFmtId="0" fontId="162" fillId="5" borderId="9" xfId="2" applyFont="1" applyFill="1" applyBorder="1" applyAlignment="1">
      <alignment horizontal="center" vertical="center" wrapText="1"/>
    </xf>
    <xf numFmtId="0" fontId="162" fillId="5" borderId="7" xfId="2" applyFont="1" applyFill="1" applyBorder="1" applyAlignment="1">
      <alignment horizontal="center" vertical="center" wrapText="1"/>
    </xf>
    <xf numFmtId="0" fontId="162" fillId="2" borderId="8" xfId="2" applyFont="1" applyFill="1" applyBorder="1" applyAlignment="1">
      <alignment horizontal="center" vertical="center" wrapText="1"/>
    </xf>
    <xf numFmtId="0" fontId="152" fillId="8" borderId="17" xfId="106" applyFont="1" applyFill="1" applyBorder="1" applyAlignment="1">
      <alignment horizontal="center" vertical="center" wrapText="1"/>
    </xf>
    <xf numFmtId="0" fontId="161" fillId="2" borderId="13" xfId="2" applyFont="1" applyFill="1" applyBorder="1" applyAlignment="1">
      <alignment horizontal="center" vertical="center" wrapText="1"/>
    </xf>
    <xf numFmtId="0" fontId="118" fillId="0" borderId="13" xfId="0" applyFont="1" applyBorder="1" applyAlignment="1">
      <alignment horizontal="center" vertical="center" wrapText="1"/>
    </xf>
    <xf numFmtId="0" fontId="117" fillId="3" borderId="6" xfId="2" applyFont="1" applyFill="1" applyBorder="1" applyAlignment="1">
      <alignment horizontal="center" vertical="center"/>
    </xf>
    <xf numFmtId="0" fontId="117" fillId="3" borderId="9" xfId="2" applyFont="1" applyFill="1" applyBorder="1" applyAlignment="1">
      <alignment horizontal="center" vertical="center"/>
    </xf>
    <xf numFmtId="0" fontId="117" fillId="3" borderId="7" xfId="2" applyFont="1" applyFill="1" applyBorder="1" applyAlignment="1">
      <alignment horizontal="center" vertical="center"/>
    </xf>
    <xf numFmtId="0" fontId="161" fillId="2" borderId="9" xfId="2" applyFont="1" applyFill="1" applyBorder="1" applyAlignment="1">
      <alignment horizontal="center" vertical="center" wrapText="1"/>
    </xf>
    <xf numFmtId="0" fontId="161" fillId="2" borderId="7" xfId="2" applyFont="1" applyFill="1" applyBorder="1" applyAlignment="1">
      <alignment horizontal="center" vertical="center" wrapText="1"/>
    </xf>
    <xf numFmtId="0" fontId="152" fillId="8" borderId="1" xfId="107" applyFont="1" applyFill="1" applyBorder="1" applyAlignment="1">
      <alignment horizontal="center" vertical="center" wrapText="1"/>
    </xf>
    <xf numFmtId="0" fontId="152" fillId="8" borderId="5" xfId="107" applyFont="1" applyFill="1" applyBorder="1" applyAlignment="1">
      <alignment horizontal="center" vertical="center" wrapText="1"/>
    </xf>
    <xf numFmtId="0" fontId="117" fillId="11" borderId="6" xfId="2" applyFont="1" applyFill="1" applyBorder="1" applyAlignment="1">
      <alignment horizontal="center" vertical="center" wrapText="1"/>
    </xf>
    <xf numFmtId="0" fontId="117" fillId="11" borderId="9" xfId="2" applyFont="1" applyFill="1" applyBorder="1" applyAlignment="1">
      <alignment horizontal="center" vertical="center" wrapText="1"/>
    </xf>
    <xf numFmtId="0" fontId="117" fillId="11" borderId="7" xfId="2" applyFont="1" applyFill="1" applyBorder="1" applyAlignment="1">
      <alignment horizontal="center" vertical="center" wrapText="1"/>
    </xf>
    <xf numFmtId="0" fontId="152" fillId="8" borderId="16" xfId="106" applyFont="1" applyFill="1" applyBorder="1" applyAlignment="1">
      <alignment horizontal="center" vertical="center" wrapText="1"/>
    </xf>
    <xf numFmtId="0" fontId="152" fillId="8" borderId="7" xfId="106" applyFont="1" applyFill="1" applyBorder="1" applyAlignment="1">
      <alignment horizontal="center" vertical="center" wrapText="1"/>
    </xf>
    <xf numFmtId="0" fontId="117" fillId="11" borderId="6" xfId="2" applyFont="1" applyFill="1" applyBorder="1" applyAlignment="1">
      <alignment horizontal="center" vertical="center"/>
    </xf>
    <xf numFmtId="0" fontId="117" fillId="11" borderId="9" xfId="2" applyFont="1" applyFill="1" applyBorder="1" applyAlignment="1">
      <alignment horizontal="center" vertical="center"/>
    </xf>
    <xf numFmtId="0" fontId="117" fillId="11" borderId="7" xfId="2" applyFont="1" applyFill="1" applyBorder="1" applyAlignment="1">
      <alignment horizontal="center" vertical="center"/>
    </xf>
    <xf numFmtId="0" fontId="162" fillId="2" borderId="6" xfId="2" applyFont="1" applyFill="1" applyBorder="1" applyAlignment="1">
      <alignment horizontal="center"/>
    </xf>
    <xf numFmtId="0" fontId="162" fillId="2" borderId="9" xfId="2" applyFont="1" applyFill="1" applyBorder="1" applyAlignment="1">
      <alignment horizontal="center"/>
    </xf>
    <xf numFmtId="0" fontId="162" fillId="2" borderId="7" xfId="2" applyFont="1" applyFill="1" applyBorder="1" applyAlignment="1">
      <alignment horizontal="center"/>
    </xf>
    <xf numFmtId="0" fontId="162" fillId="5" borderId="6" xfId="2" applyFont="1" applyFill="1" applyBorder="1" applyAlignment="1">
      <alignment horizontal="center"/>
    </xf>
    <xf numFmtId="0" fontId="162" fillId="5" borderId="9" xfId="2" applyFont="1" applyFill="1" applyBorder="1" applyAlignment="1">
      <alignment horizontal="center"/>
    </xf>
    <xf numFmtId="0" fontId="162" fillId="5" borderId="7" xfId="2" applyFont="1" applyFill="1" applyBorder="1" applyAlignment="1">
      <alignment horizontal="center"/>
    </xf>
    <xf numFmtId="164" fontId="174" fillId="6" borderId="0" xfId="2" applyNumberFormat="1" applyFont="1" applyFill="1" applyBorder="1" applyAlignment="1">
      <alignment horizontal="right" vertical="center"/>
    </xf>
    <xf numFmtId="0" fontId="174" fillId="0" borderId="0" xfId="0" applyFont="1" applyAlignment="1">
      <alignment vertical="center"/>
    </xf>
    <xf numFmtId="0" fontId="182" fillId="8" borderId="65" xfId="107" applyFont="1" applyFill="1" applyBorder="1" applyAlignment="1">
      <alignment horizontal="center" vertical="center" wrapText="1"/>
    </xf>
    <xf numFmtId="0" fontId="182" fillId="8" borderId="15" xfId="107" applyFont="1" applyFill="1" applyBorder="1" applyAlignment="1">
      <alignment horizontal="center" vertical="center" wrapText="1"/>
    </xf>
    <xf numFmtId="0" fontId="153" fillId="8" borderId="42" xfId="266" applyFont="1" applyFill="1" applyBorder="1" applyAlignment="1">
      <alignment horizontal="center" vertical="center" wrapText="1"/>
    </xf>
    <xf numFmtId="0" fontId="153" fillId="8" borderId="4" xfId="266" applyFont="1" applyFill="1" applyBorder="1" applyAlignment="1">
      <alignment horizontal="center" vertical="center" wrapText="1"/>
    </xf>
    <xf numFmtId="0" fontId="152" fillId="8" borderId="6" xfId="267" applyFont="1" applyFill="1" applyBorder="1" applyAlignment="1">
      <alignment horizontal="center" vertical="center" wrapText="1"/>
    </xf>
    <xf numFmtId="0" fontId="152" fillId="8" borderId="9" xfId="267" applyFont="1" applyFill="1" applyBorder="1" applyAlignment="1">
      <alignment horizontal="center" vertical="center" wrapText="1"/>
    </xf>
    <xf numFmtId="0" fontId="152" fillId="8" borderId="55" xfId="267" applyFont="1" applyFill="1" applyBorder="1" applyAlignment="1">
      <alignment horizontal="center" vertical="center" wrapText="1"/>
    </xf>
    <xf numFmtId="0" fontId="152" fillId="8" borderId="54" xfId="267" applyFont="1" applyFill="1" applyBorder="1" applyAlignment="1">
      <alignment horizontal="center" vertical="center" wrapText="1"/>
    </xf>
    <xf numFmtId="0" fontId="196" fillId="5" borderId="0" xfId="2" applyFont="1" applyFill="1" applyBorder="1" applyAlignment="1">
      <alignment horizontal="center" vertical="top" wrapText="1"/>
    </xf>
    <xf numFmtId="0" fontId="150" fillId="2" borderId="0" xfId="2" applyFont="1" applyFill="1" applyBorder="1" applyAlignment="1">
      <alignment horizontal="center" vertical="top" wrapText="1"/>
    </xf>
    <xf numFmtId="0" fontId="152" fillId="8" borderId="54" xfId="233" applyFont="1" applyFill="1" applyBorder="1" applyAlignment="1">
      <alignment horizontal="center" vertical="center" wrapText="1"/>
    </xf>
    <xf numFmtId="0" fontId="152" fillId="8" borderId="9" xfId="233" applyFont="1" applyFill="1" applyBorder="1" applyAlignment="1">
      <alignment horizontal="center" vertical="center" wrapText="1"/>
    </xf>
    <xf numFmtId="0" fontId="152" fillId="8" borderId="55" xfId="233" applyFont="1" applyFill="1" applyBorder="1" applyAlignment="1">
      <alignment horizontal="center" vertical="center" wrapText="1"/>
    </xf>
    <xf numFmtId="0" fontId="187" fillId="8" borderId="54" xfId="233" applyFont="1" applyFill="1" applyBorder="1" applyAlignment="1">
      <alignment horizontal="center" vertical="center" wrapText="1"/>
    </xf>
    <xf numFmtId="0" fontId="187" fillId="8" borderId="9" xfId="233" applyFont="1" applyFill="1" applyBorder="1" applyAlignment="1">
      <alignment horizontal="center" vertical="center" wrapText="1"/>
    </xf>
    <xf numFmtId="0" fontId="187" fillId="8" borderId="7" xfId="233" applyFont="1" applyFill="1" applyBorder="1" applyAlignment="1">
      <alignment horizontal="center" vertical="center" wrapText="1"/>
    </xf>
    <xf numFmtId="0" fontId="153" fillId="8" borderId="1" xfId="232" applyFont="1" applyFill="1" applyBorder="1" applyAlignment="1">
      <alignment horizontal="center" vertical="center" wrapText="1"/>
    </xf>
    <xf numFmtId="0" fontId="153" fillId="8" borderId="3" xfId="232" applyFont="1" applyFill="1" applyBorder="1" applyAlignment="1">
      <alignment horizontal="center" vertical="center" wrapText="1"/>
    </xf>
    <xf numFmtId="0" fontId="153" fillId="8" borderId="5" xfId="232" applyFont="1" applyFill="1" applyBorder="1" applyAlignment="1">
      <alignment horizontal="center" vertical="center" wrapText="1"/>
    </xf>
    <xf numFmtId="0" fontId="187" fillId="8" borderId="55" xfId="233" applyFont="1" applyFill="1" applyBorder="1" applyAlignment="1">
      <alignment horizontal="center" vertical="center" wrapText="1"/>
    </xf>
    <xf numFmtId="0" fontId="152" fillId="8" borderId="6" xfId="233" applyFont="1" applyFill="1" applyBorder="1" applyAlignment="1">
      <alignment horizontal="center" vertical="center" wrapText="1"/>
    </xf>
    <xf numFmtId="0" fontId="152" fillId="8" borderId="7" xfId="233" applyFont="1" applyFill="1" applyBorder="1" applyAlignment="1">
      <alignment horizontal="center" vertical="center" wrapText="1"/>
    </xf>
    <xf numFmtId="0" fontId="136" fillId="8" borderId="6" xfId="2" applyFont="1" applyFill="1" applyBorder="1" applyAlignment="1">
      <alignment horizontal="center" vertical="center" wrapText="1"/>
    </xf>
    <xf numFmtId="0" fontId="136" fillId="8" borderId="9" xfId="2" applyFont="1" applyFill="1" applyBorder="1" applyAlignment="1">
      <alignment horizontal="center" vertical="center" wrapText="1"/>
    </xf>
    <xf numFmtId="0" fontId="136" fillId="8" borderId="7" xfId="2" applyFont="1" applyFill="1" applyBorder="1" applyAlignment="1">
      <alignment horizontal="center" vertical="center" wrapText="1"/>
    </xf>
    <xf numFmtId="0" fontId="117" fillId="8" borderId="6" xfId="2" applyFont="1" applyFill="1" applyBorder="1" applyAlignment="1">
      <alignment horizontal="center" vertical="center" wrapText="1"/>
    </xf>
    <xf numFmtId="0" fontId="117" fillId="8" borderId="9" xfId="2" applyFont="1" applyFill="1" applyBorder="1" applyAlignment="1">
      <alignment horizontal="center" vertical="center" wrapText="1"/>
    </xf>
    <xf numFmtId="0" fontId="117" fillId="8" borderId="55" xfId="2" applyFont="1" applyFill="1" applyBorder="1" applyAlignment="1">
      <alignment horizontal="center" vertical="center" wrapText="1"/>
    </xf>
    <xf numFmtId="0" fontId="117" fillId="8" borderId="54" xfId="2" applyFont="1" applyFill="1" applyBorder="1" applyAlignment="1">
      <alignment horizontal="center" vertical="center" wrapText="1"/>
    </xf>
    <xf numFmtId="0" fontId="117" fillId="8" borderId="7" xfId="2" applyFont="1" applyFill="1" applyBorder="1" applyAlignment="1">
      <alignment horizontal="center" vertical="center" wrapText="1"/>
    </xf>
    <xf numFmtId="0" fontId="151" fillId="8" borderId="1" xfId="193" applyFont="1" applyFill="1" applyBorder="1" applyAlignment="1">
      <alignment horizontal="center" vertical="center" wrapText="1"/>
    </xf>
    <xf numFmtId="0" fontId="151" fillId="8" borderId="3" xfId="193" applyFont="1" applyFill="1" applyBorder="1" applyAlignment="1">
      <alignment horizontal="center" vertical="center" wrapText="1"/>
    </xf>
    <xf numFmtId="0" fontId="151" fillId="8" borderId="5" xfId="193" applyFont="1" applyFill="1" applyBorder="1" applyAlignment="1">
      <alignment horizontal="center" vertical="center" wrapText="1"/>
    </xf>
    <xf numFmtId="0" fontId="151" fillId="8" borderId="6" xfId="194" applyFont="1" applyFill="1" applyBorder="1" applyAlignment="1">
      <alignment horizontal="center" vertical="center"/>
    </xf>
    <xf numFmtId="0" fontId="151" fillId="8" borderId="9" xfId="194" applyFont="1" applyFill="1" applyBorder="1" applyAlignment="1">
      <alignment horizontal="center" vertical="center"/>
    </xf>
    <xf numFmtId="0" fontId="151" fillId="8" borderId="7" xfId="194" applyFont="1" applyFill="1" applyBorder="1" applyAlignment="1">
      <alignment horizontal="center" vertical="center"/>
    </xf>
    <xf numFmtId="0" fontId="153" fillId="8" borderId="42" xfId="193" applyFont="1" applyFill="1" applyBorder="1" applyAlignment="1">
      <alignment horizontal="center" vertical="center" wrapText="1"/>
    </xf>
    <xf numFmtId="0" fontId="153" fillId="8" borderId="4" xfId="193" applyFont="1" applyFill="1" applyBorder="1" applyAlignment="1">
      <alignment horizontal="center" vertical="center" wrapText="1"/>
    </xf>
    <xf numFmtId="0" fontId="153" fillId="8" borderId="6" xfId="193" applyFont="1" applyFill="1" applyBorder="1" applyAlignment="1">
      <alignment horizontal="center" vertical="center" wrapText="1"/>
    </xf>
    <xf numFmtId="0" fontId="153" fillId="8" borderId="7" xfId="193" applyFont="1" applyFill="1" applyBorder="1" applyAlignment="1">
      <alignment horizontal="center" vertical="center" wrapText="1"/>
    </xf>
    <xf numFmtId="0" fontId="153" fillId="8" borderId="1" xfId="193" applyFont="1" applyFill="1" applyBorder="1" applyAlignment="1">
      <alignment horizontal="center" vertical="center" wrapText="1"/>
    </xf>
    <xf numFmtId="0" fontId="153" fillId="8" borderId="5" xfId="193" applyFont="1" applyFill="1" applyBorder="1" applyAlignment="1">
      <alignment horizontal="center" vertical="center" wrapText="1"/>
    </xf>
    <xf numFmtId="0" fontId="153" fillId="8" borderId="10" xfId="193" applyFont="1" applyFill="1" applyBorder="1" applyAlignment="1">
      <alignment horizontal="center" vertical="center" wrapText="1"/>
    </xf>
    <xf numFmtId="0" fontId="153" fillId="8" borderId="13" xfId="193" applyFont="1" applyFill="1" applyBorder="1" applyAlignment="1">
      <alignment horizontal="center" vertical="center" wrapText="1"/>
    </xf>
    <xf numFmtId="0" fontId="158" fillId="2" borderId="0" xfId="0" applyFont="1" applyFill="1" applyAlignment="1">
      <alignment horizontal="left" vertical="center" wrapText="1"/>
    </xf>
    <xf numFmtId="0" fontId="130" fillId="2" borderId="0" xfId="0" applyFont="1" applyFill="1" applyAlignment="1">
      <alignment horizontal="left" vertical="center" wrapText="1"/>
    </xf>
    <xf numFmtId="0" fontId="190" fillId="8" borderId="36" xfId="158" applyFont="1" applyFill="1" applyBorder="1" applyAlignment="1">
      <alignment horizontal="center" vertical="center"/>
    </xf>
    <xf numFmtId="0" fontId="190" fillId="8" borderId="38" xfId="158" applyFont="1" applyFill="1" applyBorder="1" applyAlignment="1">
      <alignment horizontal="center" vertical="center"/>
    </xf>
    <xf numFmtId="0" fontId="190" fillId="8" borderId="37" xfId="158" applyFont="1" applyFill="1" applyBorder="1" applyAlignment="1">
      <alignment horizontal="center" vertical="center"/>
    </xf>
    <xf numFmtId="0" fontId="190" fillId="8" borderId="51" xfId="158" applyFont="1" applyFill="1" applyBorder="1" applyAlignment="1">
      <alignment horizontal="center"/>
    </xf>
    <xf numFmtId="0" fontId="190" fillId="8" borderId="47" xfId="158" applyFont="1" applyFill="1" applyBorder="1" applyAlignment="1">
      <alignment horizontal="center"/>
    </xf>
    <xf numFmtId="0" fontId="140" fillId="3" borderId="0" xfId="7" applyFont="1" applyFill="1"/>
    <xf numFmtId="0" fontId="140" fillId="0" borderId="0" xfId="7" applyFont="1"/>
    <xf numFmtId="0" fontId="140" fillId="0" borderId="6" xfId="7" applyFont="1" applyBorder="1" applyAlignment="1">
      <alignment horizontal="center" vertical="center" wrapText="1"/>
    </xf>
    <xf numFmtId="0" fontId="140" fillId="0" borderId="7" xfId="7" applyFont="1" applyBorder="1" applyAlignment="1">
      <alignment horizontal="center" vertical="center" wrapText="1"/>
    </xf>
  </cellXfs>
  <cellStyles count="270">
    <cellStyle name="5eme niveau" xfId="3"/>
    <cellStyle name="6eme niveau" xfId="4"/>
    <cellStyle name="Euro" xfId="5"/>
    <cellStyle name="Lien hypertexte" xfId="117" builtinId="8"/>
    <cellStyle name="Milliers" xfId="142" builtinId="3"/>
    <cellStyle name="Milliers 2" xfId="16"/>
    <cellStyle name="Milliers 3" xfId="14"/>
    <cellStyle name="Milliers 3 10" xfId="48"/>
    <cellStyle name="Milliers 3 11" xfId="51"/>
    <cellStyle name="Milliers 3 12" xfId="54"/>
    <cellStyle name="Milliers 3 13" xfId="57"/>
    <cellStyle name="Milliers 3 14" xfId="60"/>
    <cellStyle name="Milliers 3 15" xfId="63"/>
    <cellStyle name="Milliers 3 16" xfId="66"/>
    <cellStyle name="Milliers 3 17" xfId="71"/>
    <cellStyle name="Milliers 3 18" xfId="74"/>
    <cellStyle name="Milliers 3 19" xfId="77"/>
    <cellStyle name="Milliers 3 19 2" xfId="183"/>
    <cellStyle name="Milliers 3 19 2 2" xfId="195"/>
    <cellStyle name="Milliers 3 2" xfId="24"/>
    <cellStyle name="Milliers 3 20" xfId="80"/>
    <cellStyle name="Milliers 3 21" xfId="83"/>
    <cellStyle name="Milliers 3 22" xfId="86"/>
    <cellStyle name="Milliers 3 23" xfId="89"/>
    <cellStyle name="Milliers 3 24" xfId="92"/>
    <cellStyle name="Milliers 3 25" xfId="95"/>
    <cellStyle name="Milliers 3 26" xfId="98"/>
    <cellStyle name="Milliers 3 27" xfId="101"/>
    <cellStyle name="Milliers 3 27 2" xfId="116"/>
    <cellStyle name="Milliers 3 28" xfId="112"/>
    <cellStyle name="Milliers 3 3" xfId="27"/>
    <cellStyle name="Milliers 3 4" xfId="30"/>
    <cellStyle name="Milliers 3 5" xfId="33"/>
    <cellStyle name="Milliers 3 6" xfId="36"/>
    <cellStyle name="Milliers 3 7" xfId="39"/>
    <cellStyle name="Milliers 3 8" xfId="42"/>
    <cellStyle name="Milliers 3 9" xfId="45"/>
    <cellStyle name="niveau 7" xfId="6"/>
    <cellStyle name="Normal" xfId="0" builtinId="0"/>
    <cellStyle name="Normal 10" xfId="17"/>
    <cellStyle name="Normal 11" xfId="13"/>
    <cellStyle name="Normal 11 10" xfId="47"/>
    <cellStyle name="Normal 11 11" xfId="50"/>
    <cellStyle name="Normal 11 12" xfId="53"/>
    <cellStyle name="Normal 11 13" xfId="56"/>
    <cellStyle name="Normal 11 14" xfId="59"/>
    <cellStyle name="Normal 11 15" xfId="62"/>
    <cellStyle name="Normal 11 16" xfId="65"/>
    <cellStyle name="Normal 11 17" xfId="70"/>
    <cellStyle name="Normal 11 18" xfId="73"/>
    <cellStyle name="Normal 11 19" xfId="76"/>
    <cellStyle name="Normal 11 19 2" xfId="106"/>
    <cellStyle name="Normal 11 19 2 2" xfId="233"/>
    <cellStyle name="Normal 11 19 2 3" xfId="247"/>
    <cellStyle name="Normal 11 19 2 3 2" xfId="267"/>
    <cellStyle name="Normal 11 19 3" xfId="186"/>
    <cellStyle name="Normal 11 19 3 2" xfId="194"/>
    <cellStyle name="Normal 11 2" xfId="23"/>
    <cellStyle name="Normal 11 20" xfId="79"/>
    <cellStyle name="Normal 11 21" xfId="82"/>
    <cellStyle name="Normal 11 22" xfId="85"/>
    <cellStyle name="Normal 11 23" xfId="88"/>
    <cellStyle name="Normal 11 24" xfId="91"/>
    <cellStyle name="Normal 11 25" xfId="94"/>
    <cellStyle name="Normal 11 26" xfId="97"/>
    <cellStyle name="Normal 11 26 10" xfId="137"/>
    <cellStyle name="Normal 11 26 11" xfId="139"/>
    <cellStyle name="Normal 11 26 12" xfId="141"/>
    <cellStyle name="Normal 11 26 13" xfId="144"/>
    <cellStyle name="Normal 11 26 14" xfId="150"/>
    <cellStyle name="Normal 11 26 15" xfId="152"/>
    <cellStyle name="Normal 11 26 16" xfId="155"/>
    <cellStyle name="Normal 11 26 17" xfId="160"/>
    <cellStyle name="Normal 11 26 18" xfId="162"/>
    <cellStyle name="Normal 11 26 19" xfId="164"/>
    <cellStyle name="Normal 11 26 2" xfId="107"/>
    <cellStyle name="Normal 11 26 2 2" xfId="131"/>
    <cellStyle name="Normal 11 26 2 3" xfId="232"/>
    <cellStyle name="Normal 11 26 2 4" xfId="246"/>
    <cellStyle name="Normal 11 26 2 4 2" xfId="266"/>
    <cellStyle name="Normal 11 26 20" xfId="166"/>
    <cellStyle name="Normal 11 26 21" xfId="168"/>
    <cellStyle name="Normal 11 26 22" xfId="170"/>
    <cellStyle name="Normal 11 26 23" xfId="172"/>
    <cellStyle name="Normal 11 26 24" xfId="174"/>
    <cellStyle name="Normal 11 26 25" xfId="176"/>
    <cellStyle name="Normal 11 26 26" xfId="178"/>
    <cellStyle name="Normal 11 26 27" xfId="181"/>
    <cellStyle name="Normal 11 26 27 2" xfId="188"/>
    <cellStyle name="Normal 11 26 28" xfId="184"/>
    <cellStyle name="Normal 11 26 28 2" xfId="193"/>
    <cellStyle name="Normal 11 26 29" xfId="190"/>
    <cellStyle name="Normal 11 26 3" xfId="110"/>
    <cellStyle name="Normal 11 26 30" xfId="192"/>
    <cellStyle name="Normal 11 26 30 2" xfId="199"/>
    <cellStyle name="Normal 11 26 31" xfId="201"/>
    <cellStyle name="Normal 11 26 32" xfId="203"/>
    <cellStyle name="Normal 11 26 33" xfId="207"/>
    <cellStyle name="Normal 11 26 34" xfId="209"/>
    <cellStyle name="Normal 11 26 35" xfId="211"/>
    <cellStyle name="Normal 11 26 36" xfId="213"/>
    <cellStyle name="Normal 11 26 37" xfId="215"/>
    <cellStyle name="Normal 11 26 38" xfId="217"/>
    <cellStyle name="Normal 11 26 39" xfId="219"/>
    <cellStyle name="Normal 11 26 4" xfId="115"/>
    <cellStyle name="Normal 11 26 40" xfId="221"/>
    <cellStyle name="Normal 11 26 41" xfId="223"/>
    <cellStyle name="Normal 11 26 42" xfId="225"/>
    <cellStyle name="Normal 11 26 43" xfId="227"/>
    <cellStyle name="Normal 11 26 44" xfId="229"/>
    <cellStyle name="Normal 11 26 45" xfId="231"/>
    <cellStyle name="Normal 11 26 46" xfId="237"/>
    <cellStyle name="Normal 11 26 47" xfId="240"/>
    <cellStyle name="Normal 11 26 48" xfId="242"/>
    <cellStyle name="Normal 11 26 49" xfId="249"/>
    <cellStyle name="Normal 11 26 5" xfId="120"/>
    <cellStyle name="Normal 11 26 50" xfId="251"/>
    <cellStyle name="Normal 11 26 51" xfId="253"/>
    <cellStyle name="Normal 11 26 52" xfId="255"/>
    <cellStyle name="Normal 11 26 53" xfId="257"/>
    <cellStyle name="Normal 11 26 54" xfId="259"/>
    <cellStyle name="Normal 11 26 55" xfId="261"/>
    <cellStyle name="Normal 11 26 56" xfId="269"/>
    <cellStyle name="Normal 11 26 6" xfId="122"/>
    <cellStyle name="Normal 11 26 7" xfId="130"/>
    <cellStyle name="Normal 11 26 8" xfId="133"/>
    <cellStyle name="Normal 11 26 9" xfId="135"/>
    <cellStyle name="Normal 11 27" xfId="100"/>
    <cellStyle name="Normal 11 27 2" xfId="111"/>
    <cellStyle name="Normal 11 27 3" xfId="114"/>
    <cellStyle name="Normal 11 28" xfId="109"/>
    <cellStyle name="Normal 11 29" xfId="119"/>
    <cellStyle name="Normal 11 3" xfId="26"/>
    <cellStyle name="Normal 11 30" xfId="121"/>
    <cellStyle name="Normal 11 31" xfId="129"/>
    <cellStyle name="Normal 11 32" xfId="132"/>
    <cellStyle name="Normal 11 33" xfId="134"/>
    <cellStyle name="Normal 11 34" xfId="136"/>
    <cellStyle name="Normal 11 35" xfId="138"/>
    <cellStyle name="Normal 11 36" xfId="140"/>
    <cellStyle name="Normal 11 37" xfId="143"/>
    <cellStyle name="Normal 11 38" xfId="149"/>
    <cellStyle name="Normal 11 39" xfId="151"/>
    <cellStyle name="Normal 11 4" xfId="29"/>
    <cellStyle name="Normal 11 40" xfId="154"/>
    <cellStyle name="Normal 11 41" xfId="159"/>
    <cellStyle name="Normal 11 42" xfId="161"/>
    <cellStyle name="Normal 11 43" xfId="163"/>
    <cellStyle name="Normal 11 44" xfId="165"/>
    <cellStyle name="Normal 11 45" xfId="167"/>
    <cellStyle name="Normal 11 46" xfId="169"/>
    <cellStyle name="Normal 11 47" xfId="171"/>
    <cellStyle name="Normal 11 48" xfId="173"/>
    <cellStyle name="Normal 11 49" xfId="175"/>
    <cellStyle name="Normal 11 5" xfId="32"/>
    <cellStyle name="Normal 11 50" xfId="177"/>
    <cellStyle name="Normal 11 51" xfId="180"/>
    <cellStyle name="Normal 11 51 2" xfId="187"/>
    <cellStyle name="Normal 11 52" xfId="189"/>
    <cellStyle name="Normal 11 53" xfId="191"/>
    <cellStyle name="Normal 11 53 2" xfId="198"/>
    <cellStyle name="Normal 11 54" xfId="200"/>
    <cellStyle name="Normal 11 55" xfId="202"/>
    <cellStyle name="Normal 11 56" xfId="206"/>
    <cellStyle name="Normal 11 57" xfId="208"/>
    <cellStyle name="Normal 11 58" xfId="210"/>
    <cellStyle name="Normal 11 59" xfId="212"/>
    <cellStyle name="Normal 11 6" xfId="35"/>
    <cellStyle name="Normal 11 60" xfId="214"/>
    <cellStyle name="Normal 11 61" xfId="216"/>
    <cellStyle name="Normal 11 62" xfId="218"/>
    <cellStyle name="Normal 11 63" xfId="220"/>
    <cellStyle name="Normal 11 64" xfId="222"/>
    <cellStyle name="Normal 11 65" xfId="224"/>
    <cellStyle name="Normal 11 66" xfId="226"/>
    <cellStyle name="Normal 11 67" xfId="228"/>
    <cellStyle name="Normal 11 68" xfId="230"/>
    <cellStyle name="Normal 11 69" xfId="236"/>
    <cellStyle name="Normal 11 7" xfId="38"/>
    <cellStyle name="Normal 11 70" xfId="239"/>
    <cellStyle name="Normal 11 71" xfId="241"/>
    <cellStyle name="Normal 11 72" xfId="248"/>
    <cellStyle name="Normal 11 73" xfId="250"/>
    <cellStyle name="Normal 11 74" xfId="252"/>
    <cellStyle name="Normal 11 75" xfId="254"/>
    <cellStyle name="Normal 11 76" xfId="256"/>
    <cellStyle name="Normal 11 77" xfId="258"/>
    <cellStyle name="Normal 11 78" xfId="260"/>
    <cellStyle name="Normal 11 79" xfId="268"/>
    <cellStyle name="Normal 11 8" xfId="41"/>
    <cellStyle name="Normal 11 9" xfId="44"/>
    <cellStyle name="Normal 12" xfId="103"/>
    <cellStyle name="Normal 12 10" xfId="146"/>
    <cellStyle name="Normal 12 10 2" xfId="148"/>
    <cellStyle name="Normal 12 10 3" xfId="156"/>
    <cellStyle name="Normal 12 10 4" xfId="158"/>
    <cellStyle name="Normal 12 11" xfId="147"/>
    <cellStyle name="Normal 12 12" xfId="153"/>
    <cellStyle name="Normal 12 13" xfId="157"/>
    <cellStyle name="Normal 12 2" xfId="118"/>
    <cellStyle name="Normal 12 3" xfId="123"/>
    <cellStyle name="Normal 12 4" xfId="124"/>
    <cellStyle name="Normal 12 5" xfId="125"/>
    <cellStyle name="Normal 12 6" xfId="126"/>
    <cellStyle name="Normal 12 7" xfId="127"/>
    <cellStyle name="Normal 12 8" xfId="128"/>
    <cellStyle name="Normal 12 9" xfId="145"/>
    <cellStyle name="Normal 13" xfId="179"/>
    <cellStyle name="Normal 14" xfId="204"/>
    <cellStyle name="Normal 14 2" xfId="238"/>
    <cellStyle name="Normal 14 2 2" xfId="263"/>
    <cellStyle name="Normal 15" xfId="243"/>
    <cellStyle name="Normal 15 2" xfId="262"/>
    <cellStyle name="Normal 2" xfId="7"/>
    <cellStyle name="Normal 3" xfId="2"/>
    <cellStyle name="Normal 4" xfId="12"/>
    <cellStyle name="Normal 4 2" xfId="105"/>
    <cellStyle name="Normal 4 2 2" xfId="235"/>
    <cellStyle name="Normal 5" xfId="18"/>
    <cellStyle name="Normal 6" xfId="19"/>
    <cellStyle name="Normal 7" xfId="20"/>
    <cellStyle name="Normal 8" xfId="21"/>
    <cellStyle name="Normal 8 2" xfId="68"/>
    <cellStyle name="Normal 8 3" xfId="69"/>
    <cellStyle name="Normal 9" xfId="22"/>
    <cellStyle name="Pourcentage" xfId="1" builtinId="5"/>
    <cellStyle name="Pourcentage 2" xfId="8"/>
    <cellStyle name="Pourcentage 2 2" xfId="9"/>
    <cellStyle name="Pourcentage 3" xfId="10"/>
    <cellStyle name="Pourcentage 4" xfId="15"/>
    <cellStyle name="Pourcentage 4 10" xfId="49"/>
    <cellStyle name="Pourcentage 4 11" xfId="52"/>
    <cellStyle name="Pourcentage 4 12" xfId="55"/>
    <cellStyle name="Pourcentage 4 13" xfId="58"/>
    <cellStyle name="Pourcentage 4 14" xfId="61"/>
    <cellStyle name="Pourcentage 4 15" xfId="64"/>
    <cellStyle name="Pourcentage 4 16" xfId="67"/>
    <cellStyle name="Pourcentage 4 17" xfId="72"/>
    <cellStyle name="Pourcentage 4 18" xfId="75"/>
    <cellStyle name="Pourcentage 4 19" xfId="78"/>
    <cellStyle name="Pourcentage 4 19 2" xfId="108"/>
    <cellStyle name="Pourcentage 4 19 2 2" xfId="185"/>
    <cellStyle name="Pourcentage 4 19 2 2 2" xfId="196"/>
    <cellStyle name="Pourcentage 4 19 2 3" xfId="234"/>
    <cellStyle name="Pourcentage 4 19 2 4" xfId="245"/>
    <cellStyle name="Pourcentage 4 19 2 4 2" xfId="265"/>
    <cellStyle name="Pourcentage 4 19 3" xfId="182"/>
    <cellStyle name="Pourcentage 4 19 3 2" xfId="197"/>
    <cellStyle name="Pourcentage 4 2" xfId="25"/>
    <cellStyle name="Pourcentage 4 20" xfId="81"/>
    <cellStyle name="Pourcentage 4 21" xfId="84"/>
    <cellStyle name="Pourcentage 4 22" xfId="87"/>
    <cellStyle name="Pourcentage 4 23" xfId="90"/>
    <cellStyle name="Pourcentage 4 24" xfId="93"/>
    <cellStyle name="Pourcentage 4 25" xfId="96"/>
    <cellStyle name="Pourcentage 4 26" xfId="99"/>
    <cellStyle name="Pourcentage 4 27" xfId="102"/>
    <cellStyle name="Pourcentage 4 28" xfId="113"/>
    <cellStyle name="Pourcentage 4 3" xfId="28"/>
    <cellStyle name="Pourcentage 4 4" xfId="31"/>
    <cellStyle name="Pourcentage 4 5" xfId="34"/>
    <cellStyle name="Pourcentage 4 6" xfId="37"/>
    <cellStyle name="Pourcentage 4 7" xfId="40"/>
    <cellStyle name="Pourcentage 4 8" xfId="43"/>
    <cellStyle name="Pourcentage 4 9" xfId="46"/>
    <cellStyle name="Pourcentage 5" xfId="104"/>
    <cellStyle name="Pourcentage 6" xfId="205"/>
    <cellStyle name="Pourcentage 7" xfId="244"/>
    <cellStyle name="Pourcentage 7 2" xfId="264"/>
    <cellStyle name="Ss_total" xfId="11"/>
  </cellStyles>
  <dxfs count="124">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777777"/>
      <color rgb="FF0000FF"/>
      <color rgb="FF00FFFF"/>
      <color rgb="FF0099FF"/>
      <color rgb="FFFF00FF"/>
      <color rgb="FFFF66FF"/>
      <color rgb="FF31849B"/>
      <color rgb="FFFFFF99"/>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TOTAL SOINS DE VILLE - </a:t>
            </a:r>
            <a:r>
              <a:rPr lang="en-US" sz="1100" b="0" i="0" baseline="0">
                <a:effectLst/>
              </a:rPr>
              <a:t>Montants remboursés en date de remboursement et en date de soins </a:t>
            </a:r>
          </a:p>
          <a:p>
            <a:pPr>
              <a:defRPr/>
            </a:pPr>
            <a:r>
              <a:rPr lang="en-US" sz="1000" b="0" i="0" baseline="0">
                <a:effectLst/>
              </a:rPr>
              <a:t> </a:t>
            </a:r>
            <a:r>
              <a:rPr lang="en-US" sz="1000" b="0" i="1" baseline="0">
                <a:effectLst/>
              </a:rPr>
              <a:t>données corrigées des variations saisonnières et des jours ouvrables (CVS-CJO</a:t>
            </a:r>
            <a:r>
              <a:rPr lang="en-US" sz="900" b="0" i="1" baseline="0">
                <a:effectLst/>
              </a:rPr>
              <a:t>), indice base 100 = moyenne 2016</a:t>
            </a:r>
            <a:endParaRPr lang="fr-FR" sz="900">
              <a:effectLst/>
            </a:endParaRPr>
          </a:p>
        </c:rich>
      </c:tx>
      <c:layout>
        <c:manualLayout>
          <c:xMode val="edge"/>
          <c:yMode val="edge"/>
          <c:x val="0.11979363759614971"/>
          <c:y val="1.9900497512437811E-2"/>
        </c:manualLayout>
      </c:layout>
      <c:overlay val="0"/>
    </c:title>
    <c:autoTitleDeleted val="0"/>
    <c:plotArea>
      <c:layout>
        <c:manualLayout>
          <c:layoutTarget val="inner"/>
          <c:xMode val="edge"/>
          <c:yMode val="edge"/>
          <c:x val="4.222993026193269E-2"/>
          <c:y val="0.14036682080998975"/>
          <c:w val="0.92594969937093285"/>
          <c:h val="0.78717253626878714"/>
        </c:manualLayout>
      </c:layout>
      <c:lineChart>
        <c:grouping val="standard"/>
        <c:varyColors val="0"/>
        <c:ser>
          <c:idx val="1"/>
          <c:order val="0"/>
          <c:tx>
            <c:v>EN DATE DE REMBOURSEMENT</c:v>
          </c:tx>
          <c:spPr>
            <a:ln w="19050">
              <a:solidFill>
                <a:srgbClr val="0099FF"/>
              </a:solidFill>
              <a:prstDash val="solid"/>
            </a:ln>
          </c:spPr>
          <c:marker>
            <c:symbol val="triangle"/>
            <c:size val="4"/>
            <c:spPr>
              <a:solidFill>
                <a:schemeClr val="accent5">
                  <a:lumMod val="60000"/>
                  <a:lumOff val="40000"/>
                </a:schemeClr>
              </a:solidFill>
              <a:ln w="19050">
                <a:solidFill>
                  <a:srgbClr val="0099FF"/>
                </a:solidFill>
                <a:prstDash val="solid"/>
              </a:ln>
            </c:spPr>
          </c:marker>
          <c:cat>
            <c:numRef>
              <c:f>[7]RA_INDICES!$BZ$3:$DV$3</c:f>
              <c:numCache>
                <c:formatCode>General</c:formatCode>
                <c:ptCount val="49"/>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pt idx="36">
                  <c:v>44287</c:v>
                </c:pt>
                <c:pt idx="37">
                  <c:v>44317</c:v>
                </c:pt>
                <c:pt idx="38">
                  <c:v>44348</c:v>
                </c:pt>
                <c:pt idx="39">
                  <c:v>44378</c:v>
                </c:pt>
                <c:pt idx="40">
                  <c:v>44409</c:v>
                </c:pt>
                <c:pt idx="41">
                  <c:v>44440</c:v>
                </c:pt>
                <c:pt idx="42">
                  <c:v>44470</c:v>
                </c:pt>
                <c:pt idx="43">
                  <c:v>44501</c:v>
                </c:pt>
                <c:pt idx="44">
                  <c:v>44531</c:v>
                </c:pt>
                <c:pt idx="45">
                  <c:v>44562</c:v>
                </c:pt>
                <c:pt idx="46">
                  <c:v>44593</c:v>
                </c:pt>
                <c:pt idx="47">
                  <c:v>44621</c:v>
                </c:pt>
                <c:pt idx="48">
                  <c:v>44652</c:v>
                </c:pt>
              </c:numCache>
            </c:numRef>
          </c:cat>
          <c:val>
            <c:numRef>
              <c:f>[7]RA_INDICES!$BZ$134:$DV$134</c:f>
              <c:numCache>
                <c:formatCode>General</c:formatCode>
                <c:ptCount val="49"/>
                <c:pt idx="0">
                  <c:v>100.96758317388365</c:v>
                </c:pt>
                <c:pt idx="1">
                  <c:v>100.56739428470927</c:v>
                </c:pt>
                <c:pt idx="2">
                  <c:v>100.30712358243612</c:v>
                </c:pt>
                <c:pt idx="3">
                  <c:v>98.409077977580338</c:v>
                </c:pt>
                <c:pt idx="4">
                  <c:v>101.49296564939074</c:v>
                </c:pt>
                <c:pt idx="5">
                  <c:v>100.07735882319713</c:v>
                </c:pt>
                <c:pt idx="6">
                  <c:v>101.16771334303513</c:v>
                </c:pt>
                <c:pt idx="7">
                  <c:v>100.7771054733424</c:v>
                </c:pt>
                <c:pt idx="8">
                  <c:v>99.164176339720029</c:v>
                </c:pt>
                <c:pt idx="9">
                  <c:v>100.95394636008376</c:v>
                </c:pt>
                <c:pt idx="10">
                  <c:v>100.55355323253458</c:v>
                </c:pt>
                <c:pt idx="11">
                  <c:v>100.29808963653981</c:v>
                </c:pt>
                <c:pt idx="12">
                  <c:v>100.55107833357071</c:v>
                </c:pt>
                <c:pt idx="13">
                  <c:v>98.91503985309653</c:v>
                </c:pt>
                <c:pt idx="14">
                  <c:v>102.48602173173754</c:v>
                </c:pt>
                <c:pt idx="15">
                  <c:v>101.81957454110248</c:v>
                </c:pt>
                <c:pt idx="16">
                  <c:v>99.927966829842632</c:v>
                </c:pt>
                <c:pt idx="17">
                  <c:v>101.3214492898064</c:v>
                </c:pt>
                <c:pt idx="18">
                  <c:v>101.02026994261438</c:v>
                </c:pt>
                <c:pt idx="19">
                  <c:v>101.75650175148374</c:v>
                </c:pt>
                <c:pt idx="20">
                  <c:v>101.98732077628283</c:v>
                </c:pt>
                <c:pt idx="21">
                  <c:v>101.01351337627425</c:v>
                </c:pt>
                <c:pt idx="22">
                  <c:v>101.9554342298261</c:v>
                </c:pt>
                <c:pt idx="23">
                  <c:v>97.330363378532837</c:v>
                </c:pt>
                <c:pt idx="24">
                  <c:v>84.813693261524861</c:v>
                </c:pt>
                <c:pt idx="25">
                  <c:v>93.859913954395566</c:v>
                </c:pt>
                <c:pt idx="26">
                  <c:v>102.33039612648393</c:v>
                </c:pt>
                <c:pt idx="27">
                  <c:v>101.87982760288196</c:v>
                </c:pt>
                <c:pt idx="28">
                  <c:v>103.26476488777534</c:v>
                </c:pt>
                <c:pt idx="29">
                  <c:v>104.49762884793796</c:v>
                </c:pt>
                <c:pt idx="30">
                  <c:v>105.72846902746025</c:v>
                </c:pt>
                <c:pt idx="31">
                  <c:v>109.78320630470635</c:v>
                </c:pt>
                <c:pt idx="32">
                  <c:v>105.84306919946765</c:v>
                </c:pt>
                <c:pt idx="33">
                  <c:v>106.41126682677697</c:v>
                </c:pt>
                <c:pt idx="34">
                  <c:v>106.84852621311229</c:v>
                </c:pt>
                <c:pt idx="35">
                  <c:v>106.65015571021357</c:v>
                </c:pt>
                <c:pt idx="36">
                  <c:v>108.70613126226174</c:v>
                </c:pt>
                <c:pt idx="37">
                  <c:v>107.50547069411979</c:v>
                </c:pt>
                <c:pt idx="38">
                  <c:v>106.7701168753282</c:v>
                </c:pt>
                <c:pt idx="39">
                  <c:v>107.81183448959591</c:v>
                </c:pt>
                <c:pt idx="40">
                  <c:v>108.53904456914427</c:v>
                </c:pt>
                <c:pt idx="41">
                  <c:v>108.35467015443633</c:v>
                </c:pt>
                <c:pt idx="42">
                  <c:v>108.81552659203946</c:v>
                </c:pt>
                <c:pt idx="43">
                  <c:v>107.7212378400821</c:v>
                </c:pt>
                <c:pt idx="44">
                  <c:v>108.56416161397829</c:v>
                </c:pt>
                <c:pt idx="45">
                  <c:v>113.46271229210166</c:v>
                </c:pt>
                <c:pt idx="46">
                  <c:v>111.66991143901821</c:v>
                </c:pt>
                <c:pt idx="47">
                  <c:v>109.18440024204092</c:v>
                </c:pt>
                <c:pt idx="48">
                  <c:v>108.2936179072463</c:v>
                </c:pt>
              </c:numCache>
            </c:numRef>
          </c:val>
          <c:smooth val="0"/>
        </c:ser>
        <c:ser>
          <c:idx val="0"/>
          <c:order val="1"/>
          <c:tx>
            <c:v>EN DATE DE SOINS</c:v>
          </c:tx>
          <c:spPr>
            <a:ln w="19050">
              <a:solidFill>
                <a:schemeClr val="accent5">
                  <a:lumMod val="50000"/>
                </a:schemeClr>
              </a:solidFill>
            </a:ln>
          </c:spPr>
          <c:marker>
            <c:symbol val="circle"/>
            <c:size val="3"/>
            <c:spPr>
              <a:solidFill>
                <a:schemeClr val="accent5">
                  <a:lumMod val="75000"/>
                </a:schemeClr>
              </a:solidFill>
              <a:ln w="19050">
                <a:solidFill>
                  <a:schemeClr val="accent5">
                    <a:lumMod val="50000"/>
                  </a:schemeClr>
                </a:solidFill>
              </a:ln>
            </c:spPr>
          </c:marker>
          <c:cat>
            <c:numRef>
              <c:f>[7]RA_INDICES!$BZ$3:$DV$3</c:f>
              <c:numCache>
                <c:formatCode>General</c:formatCode>
                <c:ptCount val="49"/>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pt idx="12">
                  <c:v>43556</c:v>
                </c:pt>
                <c:pt idx="13">
                  <c:v>43586</c:v>
                </c:pt>
                <c:pt idx="14">
                  <c:v>43617</c:v>
                </c:pt>
                <c:pt idx="15">
                  <c:v>43647</c:v>
                </c:pt>
                <c:pt idx="16">
                  <c:v>43678</c:v>
                </c:pt>
                <c:pt idx="17">
                  <c:v>43709</c:v>
                </c:pt>
                <c:pt idx="18">
                  <c:v>43739</c:v>
                </c:pt>
                <c:pt idx="19">
                  <c:v>43770</c:v>
                </c:pt>
                <c:pt idx="20">
                  <c:v>43800</c:v>
                </c:pt>
                <c:pt idx="21">
                  <c:v>43831</c:v>
                </c:pt>
                <c:pt idx="22">
                  <c:v>43862</c:v>
                </c:pt>
                <c:pt idx="23">
                  <c:v>43891</c:v>
                </c:pt>
                <c:pt idx="24">
                  <c:v>43922</c:v>
                </c:pt>
                <c:pt idx="25">
                  <c:v>43952</c:v>
                </c:pt>
                <c:pt idx="26">
                  <c:v>43983</c:v>
                </c:pt>
                <c:pt idx="27">
                  <c:v>44013</c:v>
                </c:pt>
                <c:pt idx="28">
                  <c:v>44044</c:v>
                </c:pt>
                <c:pt idx="29">
                  <c:v>44075</c:v>
                </c:pt>
                <c:pt idx="30">
                  <c:v>44105</c:v>
                </c:pt>
                <c:pt idx="31">
                  <c:v>44136</c:v>
                </c:pt>
                <c:pt idx="32">
                  <c:v>44166</c:v>
                </c:pt>
                <c:pt idx="33">
                  <c:v>44197</c:v>
                </c:pt>
                <c:pt idx="34">
                  <c:v>44228</c:v>
                </c:pt>
                <c:pt idx="35">
                  <c:v>44256</c:v>
                </c:pt>
                <c:pt idx="36">
                  <c:v>44287</c:v>
                </c:pt>
                <c:pt idx="37">
                  <c:v>44317</c:v>
                </c:pt>
                <c:pt idx="38">
                  <c:v>44348</c:v>
                </c:pt>
                <c:pt idx="39">
                  <c:v>44378</c:v>
                </c:pt>
                <c:pt idx="40">
                  <c:v>44409</c:v>
                </c:pt>
                <c:pt idx="41">
                  <c:v>44440</c:v>
                </c:pt>
                <c:pt idx="42">
                  <c:v>44470</c:v>
                </c:pt>
                <c:pt idx="43">
                  <c:v>44501</c:v>
                </c:pt>
                <c:pt idx="44">
                  <c:v>44531</c:v>
                </c:pt>
                <c:pt idx="45">
                  <c:v>44562</c:v>
                </c:pt>
                <c:pt idx="46">
                  <c:v>44593</c:v>
                </c:pt>
                <c:pt idx="47">
                  <c:v>44621</c:v>
                </c:pt>
                <c:pt idx="48">
                  <c:v>44652</c:v>
                </c:pt>
              </c:numCache>
            </c:numRef>
          </c:cat>
          <c:val>
            <c:numRef>
              <c:f>[8]RA_INDICES!$AY$134:$CS$134</c:f>
              <c:numCache>
                <c:formatCode>General</c:formatCode>
                <c:ptCount val="47"/>
                <c:pt idx="0">
                  <c:v>100.91045471468493</c:v>
                </c:pt>
                <c:pt idx="1">
                  <c:v>100.35436154433188</c:v>
                </c:pt>
                <c:pt idx="2">
                  <c:v>100.27316847287908</c:v>
                </c:pt>
                <c:pt idx="3">
                  <c:v>100.07513544977742</c:v>
                </c:pt>
                <c:pt idx="4">
                  <c:v>100.60928067391606</c:v>
                </c:pt>
                <c:pt idx="5">
                  <c:v>99.799855669617699</c:v>
                </c:pt>
                <c:pt idx="6">
                  <c:v>100.71779056340463</c:v>
                </c:pt>
                <c:pt idx="7">
                  <c:v>99.552482212661857</c:v>
                </c:pt>
                <c:pt idx="8">
                  <c:v>100.58870717966788</c:v>
                </c:pt>
                <c:pt idx="9">
                  <c:v>100.08195473168995</c:v>
                </c:pt>
                <c:pt idx="10">
                  <c:v>100.46466146388072</c:v>
                </c:pt>
                <c:pt idx="11">
                  <c:v>100.30532320874781</c:v>
                </c:pt>
                <c:pt idx="12">
                  <c:v>100.56062413654638</c:v>
                </c:pt>
                <c:pt idx="13">
                  <c:v>101.09191113746039</c:v>
                </c:pt>
                <c:pt idx="14">
                  <c:v>100.41595949165456</c:v>
                </c:pt>
                <c:pt idx="15">
                  <c:v>100.8139268601403</c:v>
                </c:pt>
                <c:pt idx="16">
                  <c:v>101.07190818397372</c:v>
                </c:pt>
                <c:pt idx="17">
                  <c:v>101.36725646823919</c:v>
                </c:pt>
                <c:pt idx="18">
                  <c:v>100.86773926562968</c:v>
                </c:pt>
                <c:pt idx="19">
                  <c:v>101.97482877443127</c:v>
                </c:pt>
                <c:pt idx="20">
                  <c:v>101.43297344996193</c:v>
                </c:pt>
                <c:pt idx="21">
                  <c:v>101.22955299066372</c:v>
                </c:pt>
                <c:pt idx="22">
                  <c:v>101.83014705080224</c:v>
                </c:pt>
                <c:pt idx="23">
                  <c:v>96.54342292438146</c:v>
                </c:pt>
                <c:pt idx="24">
                  <c:v>85.832357734993707</c:v>
                </c:pt>
                <c:pt idx="25">
                  <c:v>94.325956001308057</c:v>
                </c:pt>
                <c:pt idx="26">
                  <c:v>102.74079558226758</c:v>
                </c:pt>
                <c:pt idx="27">
                  <c:v>104.12990053162726</c:v>
                </c:pt>
                <c:pt idx="28">
                  <c:v>106.10637697817774</c:v>
                </c:pt>
                <c:pt idx="29">
                  <c:v>104.91718382460078</c:v>
                </c:pt>
                <c:pt idx="30">
                  <c:v>107.42162568402844</c:v>
                </c:pt>
                <c:pt idx="31">
                  <c:v>107.2170654100775</c:v>
                </c:pt>
                <c:pt idx="32">
                  <c:v>105.77638453498339</c:v>
                </c:pt>
                <c:pt idx="33">
                  <c:v>107.00770935812251</c:v>
                </c:pt>
                <c:pt idx="34">
                  <c:v>107.29816439805427</c:v>
                </c:pt>
                <c:pt idx="35">
                  <c:v>108.67386929457624</c:v>
                </c:pt>
                <c:pt idx="36">
                  <c:v>109.04416149435554</c:v>
                </c:pt>
                <c:pt idx="37">
                  <c:v>107.85498488798</c:v>
                </c:pt>
                <c:pt idx="38">
                  <c:v>107.38379081237454</c:v>
                </c:pt>
                <c:pt idx="39">
                  <c:v>108.62280095404327</c:v>
                </c:pt>
                <c:pt idx="40">
                  <c:v>108.4809990079935</c:v>
                </c:pt>
                <c:pt idx="41">
                  <c:v>108.2527357119492</c:v>
                </c:pt>
                <c:pt idx="42">
                  <c:v>107.62892242683135</c:v>
                </c:pt>
                <c:pt idx="43">
                  <c:v>108.7371673583104</c:v>
                </c:pt>
                <c:pt idx="44">
                  <c:v>110.39185040443908</c:v>
                </c:pt>
                <c:pt idx="45">
                  <c:v>117.12634236744111</c:v>
                </c:pt>
                <c:pt idx="46">
                  <c:v>108.69335060411116</c:v>
                </c:pt>
              </c:numCache>
            </c:numRef>
          </c:val>
          <c:smooth val="0"/>
        </c:ser>
        <c:dLbls>
          <c:showLegendKey val="0"/>
          <c:showVal val="0"/>
          <c:showCatName val="0"/>
          <c:showSerName val="0"/>
          <c:showPercent val="0"/>
          <c:showBubbleSize val="0"/>
        </c:dLbls>
        <c:marker val="1"/>
        <c:smooth val="0"/>
        <c:axId val="697697968"/>
        <c:axId val="697696400"/>
      </c:lineChart>
      <c:dateAx>
        <c:axId val="6976979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97696400"/>
        <c:crosses val="autoZero"/>
        <c:auto val="0"/>
        <c:lblOffset val="100"/>
        <c:baseTimeUnit val="months"/>
        <c:majorUnit val="6"/>
        <c:majorTimeUnit val="months"/>
        <c:minorUnit val="1"/>
        <c:minorTimeUnit val="months"/>
      </c:dateAx>
      <c:valAx>
        <c:axId val="697696400"/>
        <c:scaling>
          <c:orientation val="minMax"/>
          <c:min val="84"/>
        </c:scaling>
        <c:delete val="0"/>
        <c:axPos val="l"/>
        <c:majorGridlines>
          <c:spPr>
            <a:ln w="3175">
              <a:solidFill>
                <a:srgbClr val="969696"/>
              </a:solidFill>
              <a:prstDash val="sysDash"/>
            </a:ln>
          </c:spPr>
        </c:majorGridlines>
        <c:numFmt formatCode="#,##0" sourceLinked="0"/>
        <c:majorTickMark val="none"/>
        <c:minorTickMark val="none"/>
        <c:tickLblPos val="nextTo"/>
        <c:spPr>
          <a:ln w="3175">
            <a:solidFill>
              <a:srgbClr val="000000"/>
            </a:solidFill>
            <a:prstDash val="sysDash"/>
          </a:ln>
        </c:spPr>
        <c:txPr>
          <a:bodyPr rot="0" vert="horz"/>
          <a:lstStyle/>
          <a:p>
            <a:pPr>
              <a:defRPr sz="800" b="0" i="0" u="none" strike="noStrike" baseline="0">
                <a:solidFill>
                  <a:srgbClr val="000000"/>
                </a:solidFill>
                <a:latin typeface="Arial"/>
                <a:ea typeface="Arial"/>
                <a:cs typeface="Arial"/>
              </a:defRPr>
            </a:pPr>
            <a:endParaRPr lang="fr-FR"/>
          </a:p>
        </c:txPr>
        <c:crossAx val="697697968"/>
        <c:crossesAt val="41061"/>
        <c:crossBetween val="midCat"/>
        <c:majorUnit val="4"/>
      </c:valAx>
      <c:spPr>
        <a:solidFill>
          <a:srgbClr val="FFFFFF"/>
        </a:solidFill>
        <a:ln w="12700">
          <a:solidFill>
            <a:srgbClr val="80808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5.3262655580838099E-2"/>
          <c:y val="0.8155142920567765"/>
          <c:w val="0.42999254303342671"/>
          <c:h val="6.47015748031496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Montant audioprothése</a:t>
            </a:r>
          </a:p>
        </c:rich>
      </c:tx>
      <c:layout>
        <c:manualLayout>
          <c:xMode val="edge"/>
          <c:yMode val="edge"/>
          <c:x val="0.41632444982838684"/>
          <c:y val="5.8258995580823952E-2"/>
        </c:manualLayout>
      </c:layout>
      <c:overlay val="0"/>
      <c:spPr>
        <a:noFill/>
        <a:ln w="25400">
          <a:noFill/>
        </a:ln>
      </c:spPr>
    </c:title>
    <c:autoTitleDeleted val="0"/>
    <c:plotArea>
      <c:layout>
        <c:manualLayout>
          <c:layoutTarget val="inner"/>
          <c:xMode val="edge"/>
          <c:yMode val="edge"/>
          <c:x val="8.3268397795167204E-2"/>
          <c:y val="0.12602665613873476"/>
          <c:w val="0.91673160220483285"/>
          <c:h val="0.69587202713866891"/>
        </c:manualLayout>
      </c:layout>
      <c:barChart>
        <c:barDir val="col"/>
        <c:grouping val="clustered"/>
        <c:varyColors val="0"/>
        <c:ser>
          <c:idx val="1"/>
          <c:order val="0"/>
          <c:tx>
            <c:v>2019</c:v>
          </c:tx>
          <c:invertIfNegative val="0"/>
          <c:cat>
            <c:numRef>
              <c:f>'[15]Récap PCAP'!$AA$2:$AL$2</c:f>
              <c:numCache>
                <c:formatCode>General</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'[15]Récap PCAP'!$O$8:$Z$8</c:f>
              <c:numCache>
                <c:formatCode>General</c:formatCode>
                <c:ptCount val="12"/>
                <c:pt idx="0">
                  <c:v>1121516.81</c:v>
                </c:pt>
                <c:pt idx="1">
                  <c:v>947540.07000000007</c:v>
                </c:pt>
                <c:pt idx="2">
                  <c:v>1081750.5799999998</c:v>
                </c:pt>
                <c:pt idx="3">
                  <c:v>1032000.4100000001</c:v>
                </c:pt>
                <c:pt idx="4">
                  <c:v>1096221.6399999997</c:v>
                </c:pt>
                <c:pt idx="5">
                  <c:v>1084917.3499999996</c:v>
                </c:pt>
                <c:pt idx="6">
                  <c:v>1097557.2400000002</c:v>
                </c:pt>
                <c:pt idx="7">
                  <c:v>789455.29999999981</c:v>
                </c:pt>
                <c:pt idx="8">
                  <c:v>935227.20000000019</c:v>
                </c:pt>
                <c:pt idx="9">
                  <c:v>1074546.709999999</c:v>
                </c:pt>
                <c:pt idx="10">
                  <c:v>917393.84999999963</c:v>
                </c:pt>
                <c:pt idx="11">
                  <c:v>1096836.040000001</c:v>
                </c:pt>
              </c:numCache>
            </c:numRef>
          </c:val>
        </c:ser>
        <c:ser>
          <c:idx val="6"/>
          <c:order val="1"/>
          <c:tx>
            <c:v>2020</c:v>
          </c:tx>
          <c:invertIfNegative val="0"/>
          <c:cat>
            <c:numRef>
              <c:f>'[15]Récap PCAP'!$AA$2:$AL$2</c:f>
              <c:numCache>
                <c:formatCode>General</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'[15]Récap PCAP'!$AA$8:$AL$8</c:f>
              <c:numCache>
                <c:formatCode>General</c:formatCode>
                <c:ptCount val="12"/>
                <c:pt idx="0">
                  <c:v>1145882.05</c:v>
                </c:pt>
                <c:pt idx="1">
                  <c:v>1077387.2499999998</c:v>
                </c:pt>
                <c:pt idx="2">
                  <c:v>1172077.9299999997</c:v>
                </c:pt>
                <c:pt idx="3">
                  <c:v>278800.85999999987</c:v>
                </c:pt>
                <c:pt idx="4">
                  <c:v>607242.48</c:v>
                </c:pt>
                <c:pt idx="5">
                  <c:v>1221367.4300000006</c:v>
                </c:pt>
                <c:pt idx="6">
                  <c:v>1283817.9900000002</c:v>
                </c:pt>
                <c:pt idx="7">
                  <c:v>1069981.2400000002</c:v>
                </c:pt>
                <c:pt idx="8">
                  <c:v>1252346.9399999995</c:v>
                </c:pt>
                <c:pt idx="9">
                  <c:v>1288450.83</c:v>
                </c:pt>
                <c:pt idx="10">
                  <c:v>1308232</c:v>
                </c:pt>
                <c:pt idx="11">
                  <c:v>1392211.1400000006</c:v>
                </c:pt>
              </c:numCache>
            </c:numRef>
          </c:val>
        </c:ser>
        <c:ser>
          <c:idx val="2"/>
          <c:order val="2"/>
          <c:tx>
            <c:v>2021</c:v>
          </c:tx>
          <c:spPr>
            <a:solidFill>
              <a:srgbClr val="00FFFF"/>
            </a:solidFill>
          </c:spPr>
          <c:invertIfNegative val="0"/>
          <c:cat>
            <c:numRef>
              <c:f>'[15]Récap PCAP'!$AA$2:$AL$2</c:f>
              <c:numCache>
                <c:formatCode>General</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'[15]Récap PCAP'!$AM$8:$AX$8</c:f>
              <c:numCache>
                <c:formatCode>General</c:formatCode>
                <c:ptCount val="12"/>
                <c:pt idx="0">
                  <c:v>1531689.38</c:v>
                </c:pt>
                <c:pt idx="1">
                  <c:v>1808897.58</c:v>
                </c:pt>
                <c:pt idx="2">
                  <c:v>2678087.2800000003</c:v>
                </c:pt>
                <c:pt idx="3">
                  <c:v>2403644.0299999993</c:v>
                </c:pt>
                <c:pt idx="4">
                  <c:v>2428363.0999999996</c:v>
                </c:pt>
                <c:pt idx="5">
                  <c:v>2457586.540000001</c:v>
                </c:pt>
                <c:pt idx="6">
                  <c:v>2345305.34</c:v>
                </c:pt>
                <c:pt idx="7">
                  <c:v>1833608.2300000004</c:v>
                </c:pt>
                <c:pt idx="8">
                  <c:v>2225953.25</c:v>
                </c:pt>
                <c:pt idx="9">
                  <c:v>2214524.7600000016</c:v>
                </c:pt>
                <c:pt idx="10">
                  <c:v>2144109.4900000021</c:v>
                </c:pt>
                <c:pt idx="11">
                  <c:v>2490237.4899999984</c:v>
                </c:pt>
              </c:numCache>
            </c:numRef>
          </c:val>
        </c:ser>
        <c:ser>
          <c:idx val="0"/>
          <c:order val="3"/>
          <c:tx>
            <c:v>2022</c:v>
          </c:tx>
          <c:invertIfNegative val="0"/>
          <c:val>
            <c:numRef>
              <c:f>'[15]Récap PCAP'!$AY$8:$BL$8</c:f>
              <c:numCache>
                <c:formatCode>General</c:formatCode>
                <c:ptCount val="14"/>
                <c:pt idx="0">
                  <c:v>2095430.3300000003</c:v>
                </c:pt>
                <c:pt idx="1">
                  <c:v>1943502.9300000004</c:v>
                </c:pt>
                <c:pt idx="2">
                  <c:v>2501950.63</c:v>
                </c:pt>
                <c:pt idx="3">
                  <c:v>2119544.879999999</c:v>
                </c:pt>
              </c:numCache>
            </c:numRef>
          </c:val>
        </c:ser>
        <c:dLbls>
          <c:showLegendKey val="0"/>
          <c:showVal val="0"/>
          <c:showCatName val="0"/>
          <c:showSerName val="0"/>
          <c:showPercent val="0"/>
          <c:showBubbleSize val="0"/>
        </c:dLbls>
        <c:gapWidth val="150"/>
        <c:axId val="697696792"/>
        <c:axId val="697698752"/>
      </c:barChart>
      <c:dateAx>
        <c:axId val="697696792"/>
        <c:scaling>
          <c:orientation val="minMax"/>
        </c:scaling>
        <c:delete val="0"/>
        <c:axPos val="b"/>
        <c:numFmt formatCode="mmm"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697698752"/>
        <c:crosses val="autoZero"/>
        <c:auto val="1"/>
        <c:lblOffset val="100"/>
        <c:baseTimeUnit val="months"/>
        <c:majorUnit val="1"/>
        <c:majorTimeUnit val="months"/>
        <c:minorUnit val="1"/>
        <c:minorTimeUnit val="months"/>
      </c:dateAx>
      <c:valAx>
        <c:axId val="697698752"/>
        <c:scaling>
          <c:orientation val="minMax"/>
        </c:scaling>
        <c:delete val="0"/>
        <c:axPos val="l"/>
        <c:majorGridlines>
          <c:spPr>
            <a:ln w="3175">
              <a:solidFill>
                <a:srgbClr val="808080"/>
              </a:solidFill>
              <a:prstDash val="sysDash"/>
            </a:ln>
          </c:spPr>
        </c:majorGridlines>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7696792"/>
        <c:crosses val="autoZero"/>
        <c:crossBetween val="between"/>
      </c:valAx>
      <c:spPr>
        <a:noFill/>
        <a:ln w="25400">
          <a:noFill/>
        </a:ln>
      </c:spPr>
    </c:plotArea>
    <c:legend>
      <c:legendPos val="r"/>
      <c:layout>
        <c:manualLayout>
          <c:xMode val="edge"/>
          <c:yMode val="edge"/>
          <c:x val="0.27235984924961304"/>
          <c:y val="0.90576136449397504"/>
          <c:w val="0.5262766673396595"/>
          <c:h val="6.9234987799049075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600075</xdr:colOff>
      <xdr:row>2</xdr:row>
      <xdr:rowOff>114300</xdr:rowOff>
    </xdr:from>
    <xdr:to>
      <xdr:col>5</xdr:col>
      <xdr:colOff>504825</xdr:colOff>
      <xdr:row>4</xdr:row>
      <xdr:rowOff>161925</xdr:rowOff>
    </xdr:to>
    <xdr:sp macro="" textlink="">
      <xdr:nvSpPr>
        <xdr:cNvPr id="2" name="ZoneTexte 1"/>
        <xdr:cNvSpPr txBox="1"/>
      </xdr:nvSpPr>
      <xdr:spPr>
        <a:xfrm>
          <a:off x="600075" y="514350"/>
          <a:ext cx="3333750" cy="4095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Les mois dans les titres se mettent à jour à partir de la</a:t>
          </a:r>
          <a:r>
            <a:rPr lang="fr-FR" sz="900" baseline="0"/>
            <a:t> feuille "titres"</a:t>
          </a:r>
          <a:endParaRPr lang="fr-FR"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76199</xdr:colOff>
      <xdr:row>0</xdr:row>
      <xdr:rowOff>0</xdr:rowOff>
    </xdr:from>
    <xdr:to>
      <xdr:col>24</xdr:col>
      <xdr:colOff>123824</xdr:colOff>
      <xdr:row>2</xdr:row>
      <xdr:rowOff>247650</xdr:rowOff>
    </xdr:to>
    <xdr:sp macro="" textlink="">
      <xdr:nvSpPr>
        <xdr:cNvPr id="2" name="ZoneTexte 1"/>
        <xdr:cNvSpPr txBox="1"/>
      </xdr:nvSpPr>
      <xdr:spPr>
        <a:xfrm>
          <a:off x="5886449" y="0"/>
          <a:ext cx="5400675" cy="10096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100">
              <a:solidFill>
                <a:srgbClr val="7030A0"/>
              </a:solidFill>
            </a:rPr>
            <a:t>Pour mettre à jour cette</a:t>
          </a:r>
          <a:r>
            <a:rPr lang="fr-FR" sz="1100" baseline="0">
              <a:solidFill>
                <a:srgbClr val="7030A0"/>
              </a:solidFill>
            </a:rPr>
            <a:t> feuille, </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rgbClr val="7030A0"/>
              </a:solidFill>
            </a:rPr>
            <a:t>mettre à jour  [SDV_BRUT_ET_CVSCJO_POUR_NOTE_CONJ.xlsx]  , </a:t>
          </a:r>
          <a:r>
            <a:rPr lang="fr-FR" sz="1100" baseline="0">
              <a:solidFill>
                <a:srgbClr val="7030A0"/>
              </a:solidFill>
              <a:effectLst/>
              <a:latin typeface="+mn-lt"/>
              <a:ea typeface="+mn-ea"/>
              <a:cs typeface="+mn-cs"/>
            </a:rPr>
            <a:t> </a:t>
          </a:r>
          <a:r>
            <a:rPr lang="fr-FR" sz="1100">
              <a:solidFill>
                <a:srgbClr val="7030A0"/>
              </a:solidFill>
              <a:effectLst/>
            </a:rPr>
            <a:t>insérer une colonne</a:t>
          </a:r>
          <a:r>
            <a:rPr lang="fr-FR" sz="1100" baseline="0">
              <a:solidFill>
                <a:srgbClr val="7030A0"/>
              </a:solidFill>
              <a:effectLst/>
            </a:rPr>
            <a:t> </a:t>
          </a:r>
          <a:r>
            <a:rPr lang="fr-FR" sz="1100" baseline="0">
              <a:solidFill>
                <a:srgbClr val="7030A0"/>
              </a:solidFill>
              <a:effectLst/>
              <a:latin typeface="+mn-lt"/>
              <a:ea typeface="+mn-ea"/>
              <a:cs typeface="+mn-cs"/>
            </a:rPr>
            <a:t>dans les 3 onglets RA/NSA/SA </a:t>
          </a:r>
          <a:r>
            <a:rPr lang="fr-FR" sz="1100" b="1" baseline="0">
              <a:solidFill>
                <a:srgbClr val="FF0000"/>
              </a:solidFill>
              <a:effectLst/>
              <a:latin typeface="+mn-lt"/>
              <a:ea typeface="+mn-ea"/>
              <a:cs typeface="+mn-cs"/>
            </a:rPr>
            <a:t>avant M-12</a:t>
          </a:r>
          <a:r>
            <a:rPr lang="fr-FR" sz="1100" baseline="0">
              <a:solidFill>
                <a:srgbClr val="7030A0"/>
              </a:solidFill>
              <a:effectLst/>
              <a:latin typeface="+mn-lt"/>
              <a:ea typeface="+mn-ea"/>
              <a:cs typeface="+mn-cs"/>
            </a:rPr>
            <a:t>, fermer sans enregistrer et réouvrir</a:t>
          </a: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rgbClr val="7030A0"/>
              </a:solidFill>
              <a:effectLst/>
              <a:latin typeface="+mn-lt"/>
              <a:ea typeface="+mn-ea"/>
              <a:cs typeface="+mn-cs"/>
            </a:rPr>
            <a:t>ATTENTION : cela décale aussi les liaisons des lignes soins de ville dans l'onglet " Annexe-DTR_sdv&amp;cliniques"</a:t>
          </a:r>
          <a:endParaRPr lang="fr-FR" sz="1100">
            <a:solidFill>
              <a:srgbClr val="7030A0"/>
            </a:solidFill>
          </a:endParaRPr>
        </a:p>
      </xdr:txBody>
    </xdr:sp>
    <xdr:clientData/>
  </xdr:twoCellAnchor>
  <xdr:twoCellAnchor>
    <xdr:from>
      <xdr:col>1</xdr:col>
      <xdr:colOff>38101</xdr:colOff>
      <xdr:row>2</xdr:row>
      <xdr:rowOff>152399</xdr:rowOff>
    </xdr:from>
    <xdr:to>
      <xdr:col>6</xdr:col>
      <xdr:colOff>409576</xdr:colOff>
      <xdr:row>4</xdr:row>
      <xdr:rowOff>104774</xdr:rowOff>
    </xdr:to>
    <xdr:sp macro="" textlink="">
      <xdr:nvSpPr>
        <xdr:cNvPr id="3" name="ZoneTexte 2"/>
        <xdr:cNvSpPr txBox="1"/>
      </xdr:nvSpPr>
      <xdr:spPr>
        <a:xfrm>
          <a:off x="285751" y="914399"/>
          <a:ext cx="2838450" cy="3714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Les mois dans les titres se mettent à jour à partir de la</a:t>
          </a:r>
          <a:r>
            <a:rPr lang="fr-FR" sz="900" baseline="0"/>
            <a:t> feuille "titres"</a:t>
          </a:r>
          <a:endParaRPr lang="fr-FR" sz="900"/>
        </a:p>
      </xdr:txBody>
    </xdr:sp>
    <xdr:clientData/>
  </xdr:twoCellAnchor>
  <xdr:oneCellAnchor>
    <xdr:from>
      <xdr:col>13</xdr:col>
      <xdr:colOff>0</xdr:colOff>
      <xdr:row>27</xdr:row>
      <xdr:rowOff>85725</xdr:rowOff>
    </xdr:from>
    <xdr:ext cx="2924175" cy="264560"/>
    <xdr:sp macro="" textlink="">
      <xdr:nvSpPr>
        <xdr:cNvPr id="4" name="ZoneTexte 3"/>
        <xdr:cNvSpPr txBox="1"/>
      </xdr:nvSpPr>
      <xdr:spPr>
        <a:xfrm>
          <a:off x="13077825" y="5619750"/>
          <a:ext cx="2924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a:p>
      </xdr:txBody>
    </xdr:sp>
    <xdr:clientData/>
  </xdr:oneCellAnchor>
  <xdr:twoCellAnchor>
    <xdr:from>
      <xdr:col>13</xdr:col>
      <xdr:colOff>85727</xdr:colOff>
      <xdr:row>26</xdr:row>
      <xdr:rowOff>76200</xdr:rowOff>
    </xdr:from>
    <xdr:to>
      <xdr:col>21</xdr:col>
      <xdr:colOff>238125</xdr:colOff>
      <xdr:row>30</xdr:row>
      <xdr:rowOff>38100</xdr:rowOff>
    </xdr:to>
    <xdr:sp macro="" textlink="">
      <xdr:nvSpPr>
        <xdr:cNvPr id="7" name="ZoneTexte 6"/>
        <xdr:cNvSpPr txBox="1"/>
      </xdr:nvSpPr>
      <xdr:spPr>
        <a:xfrm>
          <a:off x="11029952" y="6372225"/>
          <a:ext cx="2952748" cy="6096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EVOL</a:t>
          </a:r>
          <a:r>
            <a:rPr lang="fr-FR" sz="1000" baseline="0"/>
            <a:t> annuelle moyenne :</a:t>
          </a:r>
        </a:p>
        <a:p>
          <a:r>
            <a:rPr lang="fr-FR" sz="1000" baseline="0"/>
            <a:t>((janv à MM 2021) / (janv à MM 2019) ) ^^(1/2) -1</a:t>
          </a:r>
          <a:endParaRPr lang="fr-FR" sz="1000"/>
        </a:p>
      </xdr:txBody>
    </xdr:sp>
    <xdr:clientData/>
  </xdr:twoCellAnchor>
  <xdr:oneCellAnchor>
    <xdr:from>
      <xdr:col>15</xdr:col>
      <xdr:colOff>752475</xdr:colOff>
      <xdr:row>27</xdr:row>
      <xdr:rowOff>85725</xdr:rowOff>
    </xdr:from>
    <xdr:ext cx="2924175" cy="264560"/>
    <xdr:sp macro="" textlink="">
      <xdr:nvSpPr>
        <xdr:cNvPr id="6" name="ZoneTexte 5"/>
        <xdr:cNvSpPr txBox="1"/>
      </xdr:nvSpPr>
      <xdr:spPr>
        <a:xfrm>
          <a:off x="7962900" y="5934075"/>
          <a:ext cx="2924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a:p>
      </xdr:txBody>
    </xdr:sp>
    <xdr:clientData/>
  </xdr:oneCellAnchor>
  <xdr:oneCellAnchor>
    <xdr:from>
      <xdr:col>16</xdr:col>
      <xdr:colOff>0</xdr:colOff>
      <xdr:row>27</xdr:row>
      <xdr:rowOff>85725</xdr:rowOff>
    </xdr:from>
    <xdr:ext cx="2924175" cy="264560"/>
    <xdr:sp macro="" textlink="">
      <xdr:nvSpPr>
        <xdr:cNvPr id="8" name="ZoneTexte 7"/>
        <xdr:cNvSpPr txBox="1"/>
      </xdr:nvSpPr>
      <xdr:spPr>
        <a:xfrm>
          <a:off x="7810500" y="6076950"/>
          <a:ext cx="2924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323850</xdr:colOff>
      <xdr:row>0</xdr:row>
      <xdr:rowOff>57151</xdr:rowOff>
    </xdr:from>
    <xdr:to>
      <xdr:col>15</xdr:col>
      <xdr:colOff>504825</xdr:colOff>
      <xdr:row>2</xdr:row>
      <xdr:rowOff>76201</xdr:rowOff>
    </xdr:to>
    <xdr:sp macro="" textlink="">
      <xdr:nvSpPr>
        <xdr:cNvPr id="4" name="ZoneTexte 3"/>
        <xdr:cNvSpPr txBox="1"/>
      </xdr:nvSpPr>
      <xdr:spPr>
        <a:xfrm>
          <a:off x="3152775" y="57151"/>
          <a:ext cx="7581900" cy="7810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100" strike="noStrike" baseline="0">
              <a:solidFill>
                <a:srgbClr val="FF0000"/>
              </a:solidFill>
              <a:effectLst/>
              <a:latin typeface="+mn-lt"/>
              <a:ea typeface="+mn-ea"/>
              <a:cs typeface="+mn-cs"/>
            </a:rPr>
            <a:t>pour mettre à jour les données du tableau, il faut mettre à jour le doc [SDV_BRUT_ET_CVSCJO_POUR_NOTE_CONJ.xlsx]  enregistré sous H:\21-STATISTIQUES\04_STATS_PRESTATIONS_MALADIE\01_CONJONCTURE\03_ANALYSE\ et l'enregistrer. puis </a:t>
          </a:r>
          <a:r>
            <a:rPr lang="fr-FR" sz="1100" strike="noStrike">
              <a:solidFill>
                <a:srgbClr val="FF0000"/>
              </a:solidFill>
              <a:effectLst/>
              <a:latin typeface="+mn-lt"/>
              <a:ea typeface="+mn-ea"/>
              <a:cs typeface="+mn-cs"/>
            </a:rPr>
            <a:t>insérer une colonne</a:t>
          </a:r>
          <a:r>
            <a:rPr lang="fr-FR" sz="1100" strike="noStrike" baseline="0">
              <a:solidFill>
                <a:srgbClr val="FF0000"/>
              </a:solidFill>
              <a:effectLst/>
              <a:latin typeface="+mn-lt"/>
              <a:ea typeface="+mn-ea"/>
              <a:cs typeface="+mn-cs"/>
            </a:rPr>
            <a:t> dans chacun des 3 onglets RA_DTS / NSA_DTS /SA_DTS , fermer sans enregistrer et réouvrir . ATTENTION : cela met à jour aussi les évol de l'onglet ' Date_soins ' </a:t>
          </a:r>
          <a:endParaRPr lang="fr-FR" strike="noStrike">
            <a:solidFill>
              <a:srgbClr val="FF0000"/>
            </a:solidFill>
            <a:effectLst/>
          </a:endParaRPr>
        </a:p>
      </xdr:txBody>
    </xdr:sp>
    <xdr:clientData/>
  </xdr:twoCellAnchor>
  <xdr:twoCellAnchor>
    <xdr:from>
      <xdr:col>0</xdr:col>
      <xdr:colOff>219075</xdr:colOff>
      <xdr:row>2</xdr:row>
      <xdr:rowOff>104776</xdr:rowOff>
    </xdr:from>
    <xdr:to>
      <xdr:col>2</xdr:col>
      <xdr:colOff>219075</xdr:colOff>
      <xdr:row>3</xdr:row>
      <xdr:rowOff>114301</xdr:rowOff>
    </xdr:to>
    <xdr:sp macro="" textlink="">
      <xdr:nvSpPr>
        <xdr:cNvPr id="5" name="ZoneTexte 4"/>
        <xdr:cNvSpPr txBox="1"/>
      </xdr:nvSpPr>
      <xdr:spPr>
        <a:xfrm>
          <a:off x="219075" y="866776"/>
          <a:ext cx="3562350" cy="2667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Les mois dans les titres se mettent à jour à partir de la</a:t>
          </a:r>
          <a:r>
            <a:rPr lang="fr-FR" sz="900" baseline="0"/>
            <a:t> feuille "titres"</a:t>
          </a:r>
          <a:endParaRPr lang="fr-FR" sz="900"/>
        </a:p>
      </xdr:txBody>
    </xdr:sp>
    <xdr:clientData/>
  </xdr:twoCellAnchor>
  <xdr:twoCellAnchor editAs="absolute">
    <xdr:from>
      <xdr:col>2</xdr:col>
      <xdr:colOff>57149</xdr:colOff>
      <xdr:row>34</xdr:row>
      <xdr:rowOff>47625</xdr:rowOff>
    </xdr:from>
    <xdr:to>
      <xdr:col>22</xdr:col>
      <xdr:colOff>495299</xdr:colOff>
      <xdr:row>61</xdr:row>
      <xdr:rowOff>43014</xdr:rowOff>
    </xdr:to>
    <xdr:graphicFrame macro="">
      <xdr:nvGraphicFramePr>
        <xdr:cNvPr id="6" name="Graphique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152400</xdr:colOff>
      <xdr:row>35</xdr:row>
      <xdr:rowOff>66674</xdr:rowOff>
    </xdr:from>
    <xdr:to>
      <xdr:col>12</xdr:col>
      <xdr:colOff>542925</xdr:colOff>
      <xdr:row>40</xdr:row>
      <xdr:rowOff>123825</xdr:rowOff>
    </xdr:to>
    <xdr:sp macro="" textlink="">
      <xdr:nvSpPr>
        <xdr:cNvPr id="7" name="ZoneTexte 6"/>
        <xdr:cNvSpPr txBox="1"/>
      </xdr:nvSpPr>
      <xdr:spPr>
        <a:xfrm>
          <a:off x="5991225" y="7191374"/>
          <a:ext cx="1866900" cy="8667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Ce graphique</a:t>
          </a:r>
          <a:r>
            <a:rPr lang="fr-FR" sz="1200" baseline="0"/>
            <a:t> n'est plus mis dans la note</a:t>
          </a:r>
        </a:p>
        <a:p>
          <a:r>
            <a:rPr lang="fr-FR" sz="1200" baseline="0"/>
            <a:t>(on met le graphique suivant)</a:t>
          </a:r>
          <a:endParaRPr lang="fr-FR" sz="1200"/>
        </a:p>
      </xdr:txBody>
    </xdr:sp>
    <xdr:clientData/>
  </xdr:twoCellAnchor>
  <xdr:twoCellAnchor>
    <xdr:from>
      <xdr:col>13</xdr:col>
      <xdr:colOff>342900</xdr:colOff>
      <xdr:row>26</xdr:row>
      <xdr:rowOff>133350</xdr:rowOff>
    </xdr:from>
    <xdr:to>
      <xdr:col>18</xdr:col>
      <xdr:colOff>400050</xdr:colOff>
      <xdr:row>32</xdr:row>
      <xdr:rowOff>19050</xdr:rowOff>
    </xdr:to>
    <xdr:sp macro="" textlink="">
      <xdr:nvSpPr>
        <xdr:cNvPr id="9" name="ZoneTexte 8"/>
        <xdr:cNvSpPr txBox="1"/>
      </xdr:nvSpPr>
      <xdr:spPr>
        <a:xfrm>
          <a:off x="11029950" y="5800725"/>
          <a:ext cx="3228975" cy="8572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EVOL</a:t>
          </a:r>
          <a:r>
            <a:rPr lang="fr-FR" sz="1100" baseline="0"/>
            <a:t> annuelle moyenne :</a:t>
          </a:r>
        </a:p>
        <a:p>
          <a:r>
            <a:rPr lang="fr-FR" sz="1100" baseline="0"/>
            <a:t>((janv à MM 2021) / (janv à MM 2019) ) ^^(1/2) -1</a:t>
          </a:r>
          <a:endParaRPr lang="fr-FR" sz="1100"/>
        </a:p>
      </xdr:txBody>
    </xdr:sp>
    <xdr:clientData/>
  </xdr:twoCellAnchor>
  <xdr:twoCellAnchor>
    <xdr:from>
      <xdr:col>1</xdr:col>
      <xdr:colOff>809625</xdr:colOff>
      <xdr:row>31</xdr:row>
      <xdr:rowOff>19050</xdr:rowOff>
    </xdr:from>
    <xdr:to>
      <xdr:col>13</xdr:col>
      <xdr:colOff>104775</xdr:colOff>
      <xdr:row>34</xdr:row>
      <xdr:rowOff>28575</xdr:rowOff>
    </xdr:to>
    <xdr:sp macro="" textlink="">
      <xdr:nvSpPr>
        <xdr:cNvPr id="10" name="ZoneTexte 9"/>
        <xdr:cNvSpPr txBox="1"/>
      </xdr:nvSpPr>
      <xdr:spPr>
        <a:xfrm>
          <a:off x="1057275" y="6810375"/>
          <a:ext cx="4695825" cy="4953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graphique a copier dans</a:t>
          </a:r>
          <a:r>
            <a:rPr lang="fr-FR" sz="1100" baseline="0"/>
            <a:t> la note de conjoncture :</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9525</xdr:colOff>
      <xdr:row>3</xdr:row>
      <xdr:rowOff>114300</xdr:rowOff>
    </xdr:to>
    <xdr:sp macro="" textlink="">
      <xdr:nvSpPr>
        <xdr:cNvPr id="2" name="ZoneTexte 1"/>
        <xdr:cNvSpPr txBox="1"/>
      </xdr:nvSpPr>
      <xdr:spPr>
        <a:xfrm>
          <a:off x="666750" y="381000"/>
          <a:ext cx="3438525" cy="27622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Les mois dans les titres se mettent à jour à partir de la</a:t>
          </a:r>
          <a:r>
            <a:rPr lang="fr-FR" sz="900" baseline="0"/>
            <a:t> feuille "titres"</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xdr:row>
      <xdr:rowOff>28575</xdr:rowOff>
    </xdr:from>
    <xdr:to>
      <xdr:col>10</xdr:col>
      <xdr:colOff>742950</xdr:colOff>
      <xdr:row>41</xdr:row>
      <xdr:rowOff>152400</xdr:rowOff>
    </xdr:to>
    <xdr:sp macro="" textlink="">
      <xdr:nvSpPr>
        <xdr:cNvPr id="2" name="ZoneTexte 1"/>
        <xdr:cNvSpPr txBox="1"/>
      </xdr:nvSpPr>
      <xdr:spPr>
        <a:xfrm>
          <a:off x="4752975" y="190500"/>
          <a:ext cx="5457825" cy="66008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fr-FR" sz="1100" b="1" strike="noStrike" baseline="0">
              <a:solidFill>
                <a:schemeClr val="dk1"/>
              </a:solidFill>
              <a:effectLst/>
              <a:latin typeface="+mn-lt"/>
              <a:ea typeface="+mn-ea"/>
              <a:cs typeface="+mn-cs"/>
            </a:rPr>
            <a:t>Médicaments délivrés en ville : masques et tests antigéniques</a:t>
          </a:r>
          <a:endParaRPr lang="fr-FR" strike="noStrike" baseline="0">
            <a:effectLst/>
          </a:endParaRPr>
        </a:p>
        <a:p>
          <a:r>
            <a:rPr lang="fr-FR" sz="1100" strike="noStrike" baseline="0">
              <a:solidFill>
                <a:schemeClr val="dk1"/>
              </a:solidFill>
              <a:effectLst/>
              <a:latin typeface="+mn-lt"/>
              <a:ea typeface="+mn-ea"/>
              <a:cs typeface="+mn-cs"/>
            </a:rPr>
            <a:t>Les remboursements associés aux tests antigéniques s'élèvent à 3,1 millions d'euros en avril 2022 après 4,3 millions d'euros en mars. Les remboursements des masques s'élèvent eux à 0,244 million en avril (après 0,318 million en </a:t>
          </a:r>
          <a:r>
            <a:rPr lang="fr-FR" sz="1100" baseline="0">
              <a:solidFill>
                <a:schemeClr val="dk1"/>
              </a:solidFill>
              <a:effectLst/>
              <a:latin typeface="+mn-lt"/>
              <a:ea typeface="+mn-ea"/>
              <a:cs typeface="+mn-cs"/>
            </a:rPr>
            <a:t>mars</a:t>
          </a:r>
          <a:r>
            <a:rPr lang="fr-FR" sz="1100" strike="noStrike" baseline="0">
              <a:solidFill>
                <a:schemeClr val="dk1"/>
              </a:solidFill>
              <a:effectLst/>
              <a:latin typeface="+mn-lt"/>
              <a:ea typeface="+mn-ea"/>
              <a:cs typeface="+mn-cs"/>
            </a:rPr>
            <a:t>).</a:t>
          </a:r>
        </a:p>
        <a:p>
          <a:r>
            <a:rPr lang="fr-FR" sz="1100" strike="noStrike" baseline="0">
              <a:solidFill>
                <a:schemeClr val="dk1"/>
              </a:solidFill>
              <a:effectLst/>
              <a:latin typeface="+mn-lt"/>
              <a:ea typeface="+mn-ea"/>
              <a:cs typeface="+mn-cs"/>
            </a:rPr>
            <a:t>Depuis octobre 2020, les masques et les tests antigéniques représentent 88,9 millions d’euros de remboursements.</a:t>
          </a:r>
        </a:p>
        <a:p>
          <a:endParaRPr lang="fr-FR" sz="1100" strike="noStrike" baseline="0">
            <a:solidFill>
              <a:schemeClr val="dk1"/>
            </a:solidFill>
            <a:effectLst/>
            <a:latin typeface="+mn-lt"/>
            <a:ea typeface="+mn-ea"/>
            <a:cs typeface="+mn-cs"/>
          </a:endParaRPr>
        </a:p>
        <a:p>
          <a:pPr lvl="0"/>
          <a:r>
            <a:rPr lang="fr-FR" sz="1100" b="1" strike="noStrike" baseline="0">
              <a:solidFill>
                <a:schemeClr val="dk1"/>
              </a:solidFill>
              <a:effectLst/>
              <a:latin typeface="+mn-lt"/>
              <a:ea typeface="+mn-ea"/>
              <a:cs typeface="+mn-cs"/>
            </a:rPr>
            <a:t>Biologie – Suivi des tests COVID-19</a:t>
          </a:r>
          <a:endParaRPr lang="fr-FR" sz="1100" strike="noStrike" baseline="0">
            <a:solidFill>
              <a:schemeClr val="dk1"/>
            </a:solidFill>
            <a:effectLst/>
            <a:latin typeface="+mn-lt"/>
            <a:ea typeface="+mn-ea"/>
            <a:cs typeface="+mn-cs"/>
          </a:endParaRPr>
        </a:p>
        <a:p>
          <a:r>
            <a:rPr lang="fr-FR" sz="1100" strike="noStrike" baseline="0">
              <a:solidFill>
                <a:schemeClr val="dk1"/>
              </a:solidFill>
              <a:effectLst/>
              <a:latin typeface="+mn-lt"/>
              <a:ea typeface="+mn-ea"/>
              <a:cs typeface="+mn-cs"/>
            </a:rPr>
            <a:t>Les montants remboursés des tests PCR et sérologiques (analyses et prélèvements) réalisés par des biologistes en avril s’élèvent à 11,5 millions d’euros (comme en mars), pour représenter 192,7 millions d’euros depuis mars 2020.</a:t>
          </a:r>
        </a:p>
        <a:p>
          <a:endParaRPr lang="fr-FR" sz="1100" strike="noStrike" baseline="0">
            <a:solidFill>
              <a:schemeClr val="dk1"/>
            </a:solidFill>
            <a:effectLst/>
            <a:latin typeface="+mn-lt"/>
            <a:ea typeface="+mn-ea"/>
            <a:cs typeface="+mn-cs"/>
          </a:endParaRPr>
        </a:p>
        <a:p>
          <a:pPr lvl="0"/>
          <a:r>
            <a:rPr lang="fr-FR" sz="1100" b="1" strike="noStrike" baseline="0">
              <a:solidFill>
                <a:schemeClr val="dk1"/>
              </a:solidFill>
              <a:effectLst/>
              <a:latin typeface="+mn-lt"/>
              <a:ea typeface="+mn-ea"/>
              <a:cs typeface="+mn-cs"/>
            </a:rPr>
            <a:t>Infirmiers – Suivi des prélèvements test PCR et des tests antigéniques</a:t>
          </a:r>
          <a:endParaRPr lang="fr-FR" sz="1100" strike="noStrike" baseline="0">
            <a:solidFill>
              <a:schemeClr val="dk1"/>
            </a:solidFill>
            <a:effectLst/>
            <a:latin typeface="+mn-lt"/>
            <a:ea typeface="+mn-ea"/>
            <a:cs typeface="+mn-cs"/>
          </a:endParaRPr>
        </a:p>
        <a:p>
          <a:r>
            <a:rPr lang="fr-FR" sz="1100" strike="noStrike" baseline="0">
              <a:solidFill>
                <a:schemeClr val="dk1"/>
              </a:solidFill>
              <a:effectLst/>
              <a:latin typeface="+mn-lt"/>
              <a:ea typeface="+mn-ea"/>
              <a:cs typeface="+mn-cs"/>
            </a:rPr>
            <a:t>Les montants remboursés des prélèvements pour les tests PCR et sérologiques réalisés par des infirmiers s’élèvent à 0,9 million d’euros en avril 2022 après 1,0 million d’euros en mars, pour représenter 19,9  millions d’euros depuis mars 2020. Les montants remboursés des tests antigéniques s'élèvent à 0,7 million d’euros en avril 2022 après  0,9 million en mars, pour représenter 10,1 millions d’euros depuis le début de la crise sanitaire.</a:t>
          </a:r>
        </a:p>
        <a:p>
          <a:endParaRPr lang="fr-FR" sz="1100" strike="noStrike" baseline="0">
            <a:solidFill>
              <a:schemeClr val="dk1"/>
            </a:solidFill>
            <a:effectLst/>
            <a:latin typeface="+mn-lt"/>
            <a:ea typeface="+mn-ea"/>
            <a:cs typeface="+mn-cs"/>
          </a:endParaRPr>
        </a:p>
        <a:p>
          <a:pPr lvl="0"/>
          <a:r>
            <a:rPr lang="fr-FR" sz="1100" b="1" strike="noStrike" baseline="0">
              <a:solidFill>
                <a:schemeClr val="dk1"/>
              </a:solidFill>
              <a:effectLst/>
              <a:latin typeface="+mn-lt"/>
              <a:ea typeface="+mn-ea"/>
              <a:cs typeface="+mn-cs"/>
            </a:rPr>
            <a:t>Vaccin COVID-19</a:t>
          </a:r>
          <a:endParaRPr lang="fr-FR" sz="1100" strike="noStrike" baseline="0">
            <a:solidFill>
              <a:schemeClr val="dk1"/>
            </a:solidFill>
            <a:effectLst/>
            <a:latin typeface="+mn-lt"/>
            <a:ea typeface="+mn-ea"/>
            <a:cs typeface="+mn-cs"/>
          </a:endParaRPr>
        </a:p>
        <a:p>
          <a:r>
            <a:rPr lang="fr-FR" sz="1100" strike="noStrike" baseline="0">
              <a:solidFill>
                <a:schemeClr val="dk1"/>
              </a:solidFill>
              <a:effectLst/>
              <a:latin typeface="+mn-lt"/>
              <a:ea typeface="+mn-ea"/>
              <a:cs typeface="+mn-cs"/>
            </a:rPr>
            <a:t>Les montants remboursés associés à la vaccination (hors vacations) s’élèvent à 0,4 million d’euros en avril 2022 (comme en mars), pour représenter 21,9 millions d’euros depuis janvier 2021.</a:t>
          </a:r>
        </a:p>
        <a:p>
          <a:endParaRPr lang="fr-FR" sz="1100" strike="noStrike" baseline="0">
            <a:solidFill>
              <a:schemeClr val="dk1"/>
            </a:solidFill>
            <a:effectLst/>
            <a:latin typeface="+mn-lt"/>
            <a:ea typeface="+mn-ea"/>
            <a:cs typeface="+mn-cs"/>
          </a:endParaRPr>
        </a:p>
        <a:p>
          <a:pPr lvl="0"/>
          <a:r>
            <a:rPr lang="fr-FR" sz="1100" b="1" strike="noStrike" baseline="0">
              <a:solidFill>
                <a:schemeClr val="dk1"/>
              </a:solidFill>
              <a:effectLst/>
              <a:latin typeface="+mn-lt"/>
              <a:ea typeface="+mn-ea"/>
              <a:cs typeface="+mn-cs"/>
            </a:rPr>
            <a:t>Impact de la réforme du 100% des audioprothèses</a:t>
          </a:r>
          <a:endParaRPr lang="fr-FR" sz="1100" strike="noStrike" baseline="0">
            <a:solidFill>
              <a:schemeClr val="dk1"/>
            </a:solidFill>
            <a:effectLst/>
            <a:latin typeface="+mn-lt"/>
            <a:ea typeface="+mn-ea"/>
            <a:cs typeface="+mn-cs"/>
          </a:endParaRPr>
        </a:p>
        <a:p>
          <a:r>
            <a:rPr lang="fr-FR" sz="1100" strike="noStrike" baseline="0">
              <a:solidFill>
                <a:schemeClr val="dk1"/>
              </a:solidFill>
              <a:effectLst/>
              <a:latin typeface="+mn-lt"/>
              <a:ea typeface="+mn-ea"/>
              <a:cs typeface="+mn-cs"/>
            </a:rPr>
            <a:t>Avec la mise en place de la réforme du 100% Santé et surtout son dernier volet au 1er janvier 2021, la prise en charge intégrale des aides auditives de la classe I par les caisses d’assurance maladie obligatoire et les organismes complémentaires pour les patients disposant des garanties d’un contrat responsable, les dépenses liées aux audioprothèses augmentent fortement. </a:t>
          </a:r>
        </a:p>
        <a:p>
          <a:r>
            <a:rPr lang="fr-FR" sz="1100" strike="noStrike" baseline="0">
              <a:solidFill>
                <a:schemeClr val="dk1"/>
              </a:solidFill>
              <a:effectLst/>
              <a:latin typeface="+mn-lt"/>
              <a:ea typeface="+mn-ea"/>
              <a:cs typeface="+mn-cs"/>
            </a:rPr>
            <a:t>Elles s'élèvent à 2,1 millions en avril après 2,5 million en mars et représentent 5,8 % du poste LPP. Fin avril elles progressent de 2,8 % par rapport à la même période de l'année précédente déjà impacté par la réforme. </a:t>
          </a:r>
        </a:p>
        <a:p>
          <a:endParaRPr lang="fr-FR" sz="1100" strike="noStrike" baseline="0">
            <a:solidFill>
              <a:schemeClr val="dk1"/>
            </a:solidFill>
            <a:effectLst/>
            <a:latin typeface="+mn-lt"/>
            <a:ea typeface="+mn-ea"/>
            <a:cs typeface="+mn-cs"/>
          </a:endParaRPr>
        </a:p>
        <a:p>
          <a:r>
            <a:rPr lang="fr-FR" sz="1100" strike="noStrike" baseline="0">
              <a:solidFill>
                <a:schemeClr val="dk1"/>
              </a:solidFill>
              <a:effectLst/>
              <a:latin typeface="+mn-lt"/>
              <a:ea typeface="+mn-ea"/>
              <a:cs typeface="+mn-cs"/>
            </a:rPr>
            <a:t>Depuis le début du dispositif, on peut estimer le surcout à 15,6 millions d'euros pour le régime agricole. En contribution à la croissance, l'impact s’amoindri par rapport aux mois précédents puisqu'on se rapporte à 2021. Les dépenses d’audioprothèses majorent de 0,2 point l’évolution du poste (0,2 point pour les non-salariés et 0,1 point pour les salariés). </a:t>
          </a:r>
        </a:p>
      </xdr:txBody>
    </xdr:sp>
    <xdr:clientData/>
  </xdr:twoCellAnchor>
  <xdr:twoCellAnchor>
    <xdr:from>
      <xdr:col>4</xdr:col>
      <xdr:colOff>400050</xdr:colOff>
      <xdr:row>42</xdr:row>
      <xdr:rowOff>94943</xdr:rowOff>
    </xdr:from>
    <xdr:to>
      <xdr:col>13</xdr:col>
      <xdr:colOff>49123</xdr:colOff>
      <xdr:row>58</xdr:row>
      <xdr:rowOff>114300</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133350</xdr:colOff>
      <xdr:row>3</xdr:row>
      <xdr:rowOff>85725</xdr:rowOff>
    </xdr:from>
    <xdr:to>
      <xdr:col>17</xdr:col>
      <xdr:colOff>1828800</xdr:colOff>
      <xdr:row>12</xdr:row>
      <xdr:rowOff>209550</xdr:rowOff>
    </xdr:to>
    <xdr:sp macro="" textlink="">
      <xdr:nvSpPr>
        <xdr:cNvPr id="2" name="ZoneTexte 1"/>
        <xdr:cNvSpPr txBox="1"/>
      </xdr:nvSpPr>
      <xdr:spPr>
        <a:xfrm>
          <a:off x="8353425" y="876300"/>
          <a:ext cx="2152650" cy="27336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Pour</a:t>
          </a:r>
          <a:r>
            <a:rPr lang="fr-FR" sz="1100" baseline="0"/>
            <a:t> mettre à jour le tableau,  ruse habituelle : dans le fichier 'Suivi IJ.xlsx' insérer une colonne MAIS devant le dernier mois de l'année (N-2)  et fermer sans enregistrer </a:t>
          </a:r>
          <a:r>
            <a:rPr lang="fr-FR" sz="1100" baseline="0">
              <a:solidFill>
                <a:schemeClr val="dk1"/>
              </a:solidFill>
              <a:effectLst/>
              <a:latin typeface="+mn-lt"/>
              <a:ea typeface="+mn-ea"/>
              <a:cs typeface="+mn-cs"/>
            </a:rPr>
            <a:t>'Suivi IJ.xlsx' </a:t>
          </a:r>
          <a:r>
            <a:rPr lang="fr-FR" sz="1100" baseline="0"/>
            <a:t>puis ré-ouvrir</a:t>
          </a:r>
        </a:p>
        <a:p>
          <a:endParaRPr lang="fr-FR" sz="1100" baseline="0"/>
        </a:p>
        <a:p>
          <a:r>
            <a:rPr lang="fr-FR" sz="1100" baseline="0"/>
            <a:t>Les titres se mettent à jour automatiquement dès lors que l'onglet 'Titres' est à jour </a:t>
          </a:r>
        </a:p>
      </xdr:txBody>
    </xdr:sp>
    <xdr:clientData/>
  </xdr:twoCellAnchor>
  <xdr:twoCellAnchor>
    <xdr:from>
      <xdr:col>6</xdr:col>
      <xdr:colOff>266700</xdr:colOff>
      <xdr:row>0</xdr:row>
      <xdr:rowOff>1</xdr:rowOff>
    </xdr:from>
    <xdr:to>
      <xdr:col>12</xdr:col>
      <xdr:colOff>571500</xdr:colOff>
      <xdr:row>1</xdr:row>
      <xdr:rowOff>85726</xdr:rowOff>
    </xdr:to>
    <xdr:sp macro="" textlink="">
      <xdr:nvSpPr>
        <xdr:cNvPr id="3" name="ZoneTexte 2"/>
        <xdr:cNvSpPr txBox="1"/>
      </xdr:nvSpPr>
      <xdr:spPr>
        <a:xfrm>
          <a:off x="4076700" y="1"/>
          <a:ext cx="4876800" cy="247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Annexe faite de manière ponctuelle</a:t>
          </a:r>
        </a:p>
      </xdr:txBody>
    </xdr:sp>
    <xdr:clientData/>
  </xdr:twoCellAnchor>
  <xdr:twoCellAnchor>
    <xdr:from>
      <xdr:col>4</xdr:col>
      <xdr:colOff>476250</xdr:colOff>
      <xdr:row>15</xdr:row>
      <xdr:rowOff>66675</xdr:rowOff>
    </xdr:from>
    <xdr:to>
      <xdr:col>17</xdr:col>
      <xdr:colOff>1333500</xdr:colOff>
      <xdr:row>32</xdr:row>
      <xdr:rowOff>0</xdr:rowOff>
    </xdr:to>
    <xdr:sp macro="" textlink="">
      <xdr:nvSpPr>
        <xdr:cNvPr id="5" name="ZoneTexte 4"/>
        <xdr:cNvSpPr txBox="1"/>
      </xdr:nvSpPr>
      <xdr:spPr>
        <a:xfrm>
          <a:off x="4810125" y="4076700"/>
          <a:ext cx="5200650"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dk1"/>
              </a:solidFill>
              <a:effectLst/>
              <a:latin typeface="+mn-lt"/>
              <a:ea typeface="+mn-ea"/>
              <a:cs typeface="+mn-cs"/>
            </a:rPr>
            <a:t>Entre janvier et avril 2022, les remboursements d'indemnités journalières </a:t>
          </a:r>
          <a:r>
            <a:rPr lang="fr-FR" sz="1100" i="1">
              <a:solidFill>
                <a:schemeClr val="dk1"/>
              </a:solidFill>
              <a:effectLst/>
              <a:latin typeface="+mn-lt"/>
              <a:ea typeface="+mn-ea"/>
              <a:cs typeface="+mn-cs"/>
            </a:rPr>
            <a:t>y compris Covid</a:t>
          </a:r>
          <a:r>
            <a:rPr lang="fr-FR" sz="1100">
              <a:solidFill>
                <a:schemeClr val="dk1"/>
              </a:solidFill>
              <a:effectLst/>
              <a:latin typeface="+mn-lt"/>
              <a:ea typeface="+mn-ea"/>
              <a:cs typeface="+mn-cs"/>
            </a:rPr>
            <a:t> s’élèvent à 242 millions d'euros en date de remboursement (données brutes). Les IJ maladie des salariés agricoles représentent 56 % des montants remboursés (136 millions dont 81 millions pour les arrêts de moins de 3 mois),  ceux des non-salariés agricoles 10 % et les IJ AT des deux régimes 34 %.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Par rapport à la même période de l'année précédente, </a:t>
          </a:r>
          <a:r>
            <a:rPr lang="fr-FR" sz="1100" b="1">
              <a:solidFill>
                <a:schemeClr val="dk1"/>
              </a:solidFill>
              <a:effectLst/>
              <a:latin typeface="+mn-lt"/>
              <a:ea typeface="+mn-ea"/>
              <a:cs typeface="+mn-cs"/>
            </a:rPr>
            <a:t>les IJ maladie augmentent fortement avec 14,3 % entre janvier et avril 2022 en données brutes</a:t>
          </a:r>
          <a:r>
            <a:rPr lang="fr-FR" sz="1100">
              <a:solidFill>
                <a:schemeClr val="dk1"/>
              </a:solidFill>
              <a:effectLst/>
              <a:latin typeface="+mn-lt"/>
              <a:ea typeface="+mn-ea"/>
              <a:cs typeface="+mn-cs"/>
            </a:rPr>
            <a:t> (2,7 % pour les non-salariés agricoles et 16,5 % pour les salariés agricoles) alors que les IJ AT évoluent</a:t>
          </a:r>
          <a:r>
            <a:rPr lang="fr-FR" sz="1100" baseline="0">
              <a:solidFill>
                <a:schemeClr val="dk1"/>
              </a:solidFill>
              <a:effectLst/>
              <a:latin typeface="+mn-lt"/>
              <a:ea typeface="+mn-ea"/>
              <a:cs typeface="+mn-cs"/>
            </a:rPr>
            <a:t> de</a:t>
          </a:r>
          <a:r>
            <a:rPr lang="fr-FR" sz="1100">
              <a:solidFill>
                <a:schemeClr val="dk1"/>
              </a:solidFill>
              <a:effectLst/>
              <a:latin typeface="+mn-lt"/>
              <a:ea typeface="+mn-ea"/>
              <a:cs typeface="+mn-cs"/>
            </a:rPr>
            <a:t> -0,1 %.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Pour les salariés (86 % des IJ maladie), la hausse résulte surtout des IJ de moins de 3 mois (29,2 % de hausse), mais les IJ maladie de plus de 3 mois augmentent aussi (de 1,9 %).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Hors IJ dérogatoire Covid, la hausse des IJ salariés de moins de trois mois de ce début d'année est nettement plus contenue (+ 2,1 %)</a:t>
          </a:r>
        </a:p>
        <a:p>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390525</xdr:colOff>
      <xdr:row>13</xdr:row>
      <xdr:rowOff>9526</xdr:rowOff>
    </xdr:from>
    <xdr:to>
      <xdr:col>6</xdr:col>
      <xdr:colOff>142875</xdr:colOff>
      <xdr:row>18</xdr:row>
      <xdr:rowOff>95251</xdr:rowOff>
    </xdr:to>
    <xdr:sp macro="" textlink="">
      <xdr:nvSpPr>
        <xdr:cNvPr id="2" name="ZoneTexte 1"/>
        <xdr:cNvSpPr txBox="1"/>
      </xdr:nvSpPr>
      <xdr:spPr>
        <a:xfrm>
          <a:off x="1800225" y="2143126"/>
          <a:ext cx="4486275" cy="8953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t>Attention ! </a:t>
          </a:r>
        </a:p>
        <a:p>
          <a:r>
            <a:rPr lang="fr-FR" sz="1000"/>
            <a:t>si on change décembre par janvier dans une des cellules ci dessus (A6 à B10), il faut penser à aller</a:t>
          </a:r>
          <a:r>
            <a:rPr lang="fr-FR" sz="1000" baseline="0"/>
            <a:t> </a:t>
          </a:r>
          <a:r>
            <a:rPr lang="fr-FR" sz="1000"/>
            <a:t>changer les années dans les titres des tableaux directement (par exemple 2016 par 2017 ou 2017 par 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7_POPULATIONS/01_PATIENTS/02_Suivi/01_DAT_REMB/Suivi_Patients_DT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NSA_CVSCJ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SA_CVSCJ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3_ANALYSE/02_MEDICAMENTS/Pharma_covid19/Masques&amp;TAG_PMR_3326/SuiviMasques&amp;TAG_D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STATISTIQUES/04_STATS_PRESTATIONS_MALADIE/04_FRAIS_DE_SANTE/03_BIOLOGIE/TestsCovid_Analyse&amp;Prelev_nat_D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1_BRUT/Suivi%20MT_COVID_D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6_SUIVI_IMPACTS/LPP_RAC0_Suivi.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1-STATISTIQUES/04_STATS_PRESTATIONS_MALADIE/06_PREVENTION/08_VAG/Campagne_2021/SuiviVAGmensuel-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1_BRUT/Suivi%20I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3_ANALYSE/2022/202203/Note%20conjoncture20220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1_BRUT/Suivi_clini_DTR_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2_PREVISIONS/01_SOINS_VILLE/01_DAT_REMB/2021/98_TABLEAUX_DE_MARCHE/TABLEAU_DE_MARCHE_PREV_2021_07_TCDC_AVEC_REMB_2022_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RA_CVSCJ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1_BRUT/Suivi_clini_DTR_NS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NSA_CVSCJ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1_BRUT/Suivi_clini_DTR_S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1_DATE_REMB/02_CVS-CJO/03_RESULTATS/RESULTATS_DU_MOIS/Suivi_clini_DTR_SA_CVSCJ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R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NSA.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1_BRUT/01_DONNEES/Suivi_clini_DTS_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STATISTIQUES/04_STATS_PRESTATIONS_MALADIE/02_PREVISIONS/01_SOINS_VILLE/01_DAT_REMB/2020/98_TABLEAUX_DE_MARCHE/TABLEAU_DE_MARCHE_PREV_2020_07_TCDC_AVEC_REMB_2021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3_ANALYSE/SDV_BRUT_ET_CVSCJO_POUR_NOTE_CON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Evol_SDV_DTR_CVS_CJ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2_DAT_SOINS/02_CVS_CJO/03_RESULTATS/RESULTATS_DU_MOIS/Evol_SDV_DTS_CVS_CJ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2_DAT_SOINS/02_CVS_CJO/03_RESULTATS/RESULTATS_DU_MOIS/SDV_DTS_CVS_CJ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5_ETAB_PRIVES/02_DATE_SOINS/02_CVS-CJO/03_RESULTATS/RESULTATS_DU_MOIS/Suivi_clini_DTS_RA_CVSC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mois"/>
      <sheetName val="Evo mois"/>
      <sheetName val="Nb ACM"/>
      <sheetName val="Evo ACM"/>
      <sheetName val="Nb PCAP"/>
      <sheetName val="Evo PCAP"/>
      <sheetName val="Evo PCAP moy entre19&amp;21"/>
      <sheetName val="Base 100"/>
      <sheetName val="Base 100 ACM"/>
      <sheetName val="Graph"/>
      <sheetName val="Contribtion ACM"/>
      <sheetName val="Contribtion ACM (2)"/>
      <sheetName val="Evo ACM moy 3 ANS"/>
    </sheetNames>
    <sheetDataSet>
      <sheetData sheetId="0" refreshError="1"/>
      <sheetData sheetId="1" refreshError="1"/>
      <sheetData sheetId="2">
        <row r="33">
          <cell r="DJ33">
            <v>0.26</v>
          </cell>
          <cell r="DL33">
            <v>0.26</v>
          </cell>
          <cell r="DX33">
            <v>0.25</v>
          </cell>
        </row>
        <row r="37">
          <cell r="DX37">
            <v>0.36</v>
          </cell>
        </row>
        <row r="41">
          <cell r="DX41">
            <v>0.18</v>
          </cell>
        </row>
      </sheetData>
      <sheetData sheetId="3">
        <row r="3">
          <cell r="DJ3" t="str">
            <v>-1,6%</v>
          </cell>
          <cell r="DL3" t="str">
            <v>0,2%</v>
          </cell>
          <cell r="DX3" t="str">
            <v>4,4%</v>
          </cell>
        </row>
        <row r="7">
          <cell r="DX7" t="str">
            <v>0,5%</v>
          </cell>
        </row>
        <row r="11">
          <cell r="DX11" t="str">
            <v>7,2%</v>
          </cell>
        </row>
        <row r="15">
          <cell r="DL15" t="str">
            <v>-0,7%</v>
          </cell>
          <cell r="DX15" t="str">
            <v>-0,3%</v>
          </cell>
        </row>
        <row r="19">
          <cell r="DX19" t="str">
            <v>-2,9%</v>
          </cell>
        </row>
        <row r="23">
          <cell r="DX23" t="str">
            <v>3,1%</v>
          </cell>
        </row>
      </sheetData>
      <sheetData sheetId="4">
        <row r="33">
          <cell r="DV33">
            <v>0.27</v>
          </cell>
          <cell r="DX33">
            <v>0.26</v>
          </cell>
        </row>
        <row r="37">
          <cell r="DX37">
            <v>0.37</v>
          </cell>
        </row>
        <row r="41">
          <cell r="DX41">
            <v>0.19</v>
          </cell>
        </row>
      </sheetData>
      <sheetData sheetId="5">
        <row r="3">
          <cell r="DV3" t="str">
            <v>14,7%</v>
          </cell>
          <cell r="DX3" t="str">
            <v>7,8%</v>
          </cell>
        </row>
        <row r="7">
          <cell r="DX7" t="str">
            <v>2,5%</v>
          </cell>
        </row>
        <row r="11">
          <cell r="DX11" t="str">
            <v>11,6%</v>
          </cell>
        </row>
        <row r="15">
          <cell r="DX15" t="str">
            <v>-0,3%</v>
          </cell>
        </row>
        <row r="19">
          <cell r="DX19" t="str">
            <v>-3,1%</v>
          </cell>
        </row>
        <row r="23">
          <cell r="DX23" t="str">
            <v>3,3%</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Contribution ACM (2)"/>
      <sheetName val="Evo PCAP moy 19-21"/>
    </sheetNames>
    <sheetDataSet>
      <sheetData sheetId="0">
        <row r="5">
          <cell r="B5">
            <v>31825311.053722978</v>
          </cell>
        </row>
      </sheetData>
      <sheetData sheetId="1" refreshError="1"/>
      <sheetData sheetId="2" refreshError="1"/>
      <sheetData sheetId="3" refreshError="1">
        <row r="5">
          <cell r="CF5">
            <v>6.2787154589747374E-2</v>
          </cell>
          <cell r="CI5">
            <v>5.9478817819081931E-2</v>
          </cell>
        </row>
        <row r="6">
          <cell r="CI6">
            <v>4.8989056783344864E-2</v>
          </cell>
        </row>
        <row r="7">
          <cell r="CI7">
            <v>0.25576595778460476</v>
          </cell>
        </row>
        <row r="8">
          <cell r="CI8">
            <v>2.772306276574299E-2</v>
          </cell>
        </row>
        <row r="9">
          <cell r="CI9">
            <v>6.1019836127749194E-2</v>
          </cell>
        </row>
        <row r="10">
          <cell r="CI10">
            <v>5.966874366744368E-2</v>
          </cell>
        </row>
      </sheetData>
      <sheetData sheetId="4" refreshError="1">
        <row r="5">
          <cell r="CE5">
            <v>8.667806761006136E-2</v>
          </cell>
          <cell r="CI5">
            <v>2.0331854484434642E-2</v>
          </cell>
        </row>
        <row r="6">
          <cell r="CI6">
            <v>1.6250350383537837E-2</v>
          </cell>
        </row>
        <row r="7">
          <cell r="CI7">
            <v>0.18104664127533887</v>
          </cell>
        </row>
        <row r="8">
          <cell r="CI8">
            <v>-3.2926168119847832E-2</v>
          </cell>
        </row>
        <row r="9">
          <cell r="CI9">
            <v>5.0500331730738646E-2</v>
          </cell>
        </row>
        <row r="10">
          <cell r="CI10">
            <v>2.403653657763094E-2</v>
          </cell>
        </row>
      </sheetData>
      <sheetData sheetId="5" refreshError="1">
        <row r="5">
          <cell r="CE5">
            <v>5.5299180215633736E-2</v>
          </cell>
          <cell r="CH5">
            <v>8.2348558845346309E-2</v>
          </cell>
          <cell r="CI5">
            <v>9.3854512686261327E-2</v>
          </cell>
        </row>
        <row r="6">
          <cell r="CH6">
            <v>7.323256946130563E-2</v>
          </cell>
          <cell r="CI6">
            <v>8.2691126127293124E-2</v>
          </cell>
        </row>
        <row r="7">
          <cell r="CH7">
            <v>0.18629297166792003</v>
          </cell>
          <cell r="CI7">
            <v>0.19681748394840026</v>
          </cell>
        </row>
        <row r="8">
          <cell r="CH8">
            <v>9.1913655794080285E-2</v>
          </cell>
          <cell r="CI8">
            <v>0.11719932123934051</v>
          </cell>
        </row>
        <row r="9">
          <cell r="CH9">
            <v>-1.6643337827320193E-2</v>
          </cell>
          <cell r="CI9">
            <v>3.4419396616609532E-3</v>
          </cell>
        </row>
        <row r="10">
          <cell r="CH10">
            <v>6.8775066736013191E-2</v>
          </cell>
          <cell r="CI10">
            <v>8.1634687173563592E-2</v>
          </cell>
        </row>
      </sheetData>
      <sheetData sheetId="6">
        <row r="4">
          <cell r="B4">
            <v>42005</v>
          </cell>
        </row>
      </sheetData>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Contribution ACM (2)"/>
      <sheetName val="Evo PCAP moy 19-21"/>
    </sheetNames>
    <sheetDataSet>
      <sheetData sheetId="0">
        <row r="5">
          <cell r="B5">
            <v>20112550.075320724</v>
          </cell>
        </row>
      </sheetData>
      <sheetData sheetId="1" refreshError="1"/>
      <sheetData sheetId="2" refreshError="1"/>
      <sheetData sheetId="3">
        <row r="5">
          <cell r="CF5">
            <v>7.7314564703671262E-2</v>
          </cell>
          <cell r="CI5">
            <v>0.10186460936924613</v>
          </cell>
        </row>
        <row r="6">
          <cell r="CI6">
            <v>9.2628687127776388E-2</v>
          </cell>
        </row>
        <row r="7">
          <cell r="CI7">
            <v>0.2569253343656297</v>
          </cell>
        </row>
        <row r="8">
          <cell r="CI8">
            <v>3.9565626436179224E-2</v>
          </cell>
        </row>
        <row r="9">
          <cell r="CI9">
            <v>0.10326219760335031</v>
          </cell>
        </row>
        <row r="10">
          <cell r="CI10">
            <v>0.10202115703657011</v>
          </cell>
        </row>
      </sheetData>
      <sheetData sheetId="4">
        <row r="5">
          <cell r="CF5">
            <v>0.14070614895492706</v>
          </cell>
          <cell r="CI5">
            <v>8.1595433542350104E-2</v>
          </cell>
        </row>
        <row r="6">
          <cell r="CI6">
            <v>6.5815290796428227E-2</v>
          </cell>
        </row>
        <row r="7">
          <cell r="CI7">
            <v>0.2705440380547115</v>
          </cell>
        </row>
        <row r="8">
          <cell r="CI8">
            <v>5.3951787699985321E-2</v>
          </cell>
        </row>
        <row r="9">
          <cell r="CI9">
            <v>7.3608288811922273E-2</v>
          </cell>
        </row>
        <row r="10">
          <cell r="CI10">
            <v>8.0694451697180813E-2</v>
          </cell>
        </row>
      </sheetData>
      <sheetData sheetId="5">
        <row r="5">
          <cell r="CE5">
            <v>0.12006202345230177</v>
          </cell>
          <cell r="CH5">
            <v>0.1484000544172146</v>
          </cell>
          <cell r="CI5">
            <v>0.15371419179766455</v>
          </cell>
        </row>
        <row r="6">
          <cell r="CH6">
            <v>0.14109524701989318</v>
          </cell>
          <cell r="CI6">
            <v>0.14768154116823307</v>
          </cell>
        </row>
        <row r="7">
          <cell r="CH7">
            <v>0.2454714351240932</v>
          </cell>
          <cell r="CI7">
            <v>0.25019370609040714</v>
          </cell>
        </row>
        <row r="8">
          <cell r="CH8">
            <v>0.12668945097755202</v>
          </cell>
          <cell r="CI8">
            <v>0.11883777295562958</v>
          </cell>
        </row>
        <row r="9">
          <cell r="CH9">
            <v>5.5115733102420794E-2</v>
          </cell>
          <cell r="CI9">
            <v>7.2468817261471141E-2</v>
          </cell>
        </row>
        <row r="10">
          <cell r="CH10">
            <v>0.13700212856689165</v>
          </cell>
          <cell r="CI10">
            <v>0.14392376214525648</v>
          </cell>
        </row>
      </sheetData>
      <sheetData sheetId="6">
        <row r="4">
          <cell r="B4">
            <v>42005</v>
          </cell>
        </row>
      </sheetData>
      <sheetData sheetId="7" refreshError="1"/>
      <sheetData sheetId="8" refreshError="1"/>
      <sheetData sheetId="9" refreshError="1"/>
      <sheetData sheetId="10">
        <row r="5">
          <cell r="CF5">
            <v>4.658937549758746E-2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ource"/>
      <sheetName val="SUIVI_SA"/>
      <sheetName val="SUIVI_NSA"/>
      <sheetName val="SUIVI_RA"/>
      <sheetName val="SUIVI_SA_NB"/>
      <sheetName val="SUIVI_NSA_NB"/>
      <sheetName val="SUIVI_RA_NB"/>
    </sheetNames>
    <sheetDataSet>
      <sheetData sheetId="0"/>
      <sheetData sheetId="1"/>
      <sheetData sheetId="2">
        <row r="2">
          <cell r="B2">
            <v>108578.82</v>
          </cell>
        </row>
      </sheetData>
      <sheetData sheetId="3">
        <row r="2">
          <cell r="B2">
            <v>92824.979999999894</v>
          </cell>
        </row>
      </sheetData>
      <sheetData sheetId="4">
        <row r="1">
          <cell r="R1">
            <v>44317</v>
          </cell>
          <cell r="AA1">
            <v>44593</v>
          </cell>
          <cell r="AB1">
            <v>44621</v>
          </cell>
          <cell r="AC1">
            <v>44652</v>
          </cell>
        </row>
        <row r="2">
          <cell r="AA2">
            <v>8682015.9599996209</v>
          </cell>
          <cell r="AB2">
            <v>4447034.7699999698</v>
          </cell>
          <cell r="AC2">
            <v>3329721.41000003</v>
          </cell>
        </row>
        <row r="3">
          <cell r="AA3">
            <v>413329.83999999904</v>
          </cell>
          <cell r="AB3">
            <v>317650.64</v>
          </cell>
          <cell r="AC3">
            <v>244336.240000002</v>
          </cell>
        </row>
        <row r="5">
          <cell r="B5">
            <v>189131.4874999999</v>
          </cell>
        </row>
        <row r="6">
          <cell r="K6">
            <v>1033556.2324999882</v>
          </cell>
          <cell r="L6">
            <v>1815574.7324999603</v>
          </cell>
          <cell r="M6">
            <v>2674280.2225000011</v>
          </cell>
          <cell r="N6">
            <v>2201691.8424999975</v>
          </cell>
          <cell r="O6">
            <v>2029406.1224999931</v>
          </cell>
          <cell r="P6">
            <v>3276887.0224999888</v>
          </cell>
          <cell r="Q6">
            <v>3485925.6325000259</v>
          </cell>
          <cell r="R6">
            <v>2305421.7125000022</v>
          </cell>
          <cell r="S6">
            <v>1734158.3124999991</v>
          </cell>
          <cell r="T6">
            <v>2749000.1925000222</v>
          </cell>
          <cell r="U6">
            <v>7955115.2924996195</v>
          </cell>
          <cell r="V6">
            <v>6423222.7324997289</v>
          </cell>
          <cell r="W6">
            <v>3770504.4524999484</v>
          </cell>
          <cell r="X6">
            <v>2886200.8125000512</v>
          </cell>
          <cell r="Y6">
            <v>8779526.9224994909</v>
          </cell>
          <cell r="Z6">
            <v>18938895.7724992</v>
          </cell>
          <cell r="AA6">
            <v>8906214.31249962</v>
          </cell>
          <cell r="AB6">
            <v>4575553.9224999696</v>
          </cell>
          <cell r="AC6">
            <v>3384926.1625000322</v>
          </cell>
        </row>
        <row r="8">
          <cell r="K8">
            <v>26.15</v>
          </cell>
          <cell r="L8">
            <v>22590.36</v>
          </cell>
          <cell r="M8">
            <v>108882.08</v>
          </cell>
          <cell r="N8">
            <v>123526.40000000001</v>
          </cell>
          <cell r="O8">
            <v>78133.959999999992</v>
          </cell>
          <cell r="P8">
            <v>109230.49</v>
          </cell>
          <cell r="Q8">
            <v>135263.35999999999</v>
          </cell>
          <cell r="R8">
            <v>95464.53</v>
          </cell>
          <cell r="S8">
            <v>33318.44</v>
          </cell>
          <cell r="T8">
            <v>6361.65</v>
          </cell>
          <cell r="U8">
            <v>10310.82</v>
          </cell>
          <cell r="V8">
            <v>7194.05</v>
          </cell>
          <cell r="W8">
            <v>4077.45</v>
          </cell>
          <cell r="X8">
            <v>3424.9300000000003</v>
          </cell>
          <cell r="Y8">
            <v>6568.25</v>
          </cell>
          <cell r="Z8">
            <v>13241.64</v>
          </cell>
          <cell r="AA8">
            <v>7703.08</v>
          </cell>
          <cell r="AB8">
            <v>3485.15</v>
          </cell>
          <cell r="AC8">
            <v>1847.5</v>
          </cell>
        </row>
        <row r="9">
          <cell r="K9">
            <v>179.58</v>
          </cell>
          <cell r="L9">
            <v>20291.28</v>
          </cell>
          <cell r="M9">
            <v>71559.25</v>
          </cell>
          <cell r="N9">
            <v>91869.010000000009</v>
          </cell>
          <cell r="O9">
            <v>62215.689999999995</v>
          </cell>
          <cell r="P9">
            <v>101580.36</v>
          </cell>
          <cell r="Q9">
            <v>138891.62</v>
          </cell>
          <cell r="R9">
            <v>106178.05</v>
          </cell>
          <cell r="S9">
            <v>38049.399999999994</v>
          </cell>
          <cell r="T9">
            <v>9083.619999999999</v>
          </cell>
          <cell r="U9">
            <v>11717.82</v>
          </cell>
          <cell r="V9">
            <v>8397.6200000000008</v>
          </cell>
          <cell r="W9">
            <v>5276.87</v>
          </cell>
          <cell r="X9">
            <v>3377.2799999999997</v>
          </cell>
          <cell r="Y9">
            <v>6322.65</v>
          </cell>
          <cell r="Z9">
            <v>15044.99</v>
          </cell>
          <cell r="AA9">
            <v>12869.400000000001</v>
          </cell>
          <cell r="AB9">
            <v>8139.8799999999992</v>
          </cell>
          <cell r="AC9">
            <v>3723.53</v>
          </cell>
        </row>
        <row r="10">
          <cell r="K10">
            <v>8.75</v>
          </cell>
          <cell r="L10">
            <v>10549.560000000001</v>
          </cell>
          <cell r="M10">
            <v>71578.37</v>
          </cell>
          <cell r="N10">
            <v>65610.73</v>
          </cell>
          <cell r="O10">
            <v>30542.95</v>
          </cell>
          <cell r="P10">
            <v>34192.1</v>
          </cell>
          <cell r="Q10">
            <v>31424.52</v>
          </cell>
          <cell r="R10">
            <v>25832.649999999998</v>
          </cell>
          <cell r="S10">
            <v>6815.68</v>
          </cell>
          <cell r="T10">
            <v>2558.08</v>
          </cell>
          <cell r="U10">
            <v>4991.1900000000005</v>
          </cell>
          <cell r="V10">
            <v>4257.96</v>
          </cell>
          <cell r="W10">
            <v>1672.13</v>
          </cell>
          <cell r="X10">
            <v>1546.1</v>
          </cell>
          <cell r="Y10">
            <v>4253.8999999999996</v>
          </cell>
          <cell r="Z10">
            <v>8198.59</v>
          </cell>
          <cell r="AA10">
            <v>4422.0599999999995</v>
          </cell>
          <cell r="AB10">
            <v>1763.8000000000002</v>
          </cell>
          <cell r="AC10">
            <v>1101.82</v>
          </cell>
        </row>
        <row r="11">
          <cell r="K11">
            <v>0</v>
          </cell>
          <cell r="L11">
            <v>0</v>
          </cell>
          <cell r="M11">
            <v>0</v>
          </cell>
          <cell r="N11">
            <v>39.06</v>
          </cell>
          <cell r="O11">
            <v>1178.68</v>
          </cell>
          <cell r="P11">
            <v>619.9</v>
          </cell>
          <cell r="Q11">
            <v>58.59</v>
          </cell>
          <cell r="R11">
            <v>0</v>
          </cell>
          <cell r="S11">
            <v>22392.61</v>
          </cell>
          <cell r="T11">
            <v>64184.19</v>
          </cell>
          <cell r="U11">
            <v>322080.53000000003</v>
          </cell>
          <cell r="V11">
            <v>323381.34999999998</v>
          </cell>
          <cell r="W11">
            <v>202311.3</v>
          </cell>
          <cell r="X11">
            <v>132654.97</v>
          </cell>
          <cell r="Y11">
            <v>351395.68</v>
          </cell>
          <cell r="Z11">
            <v>1340783.97</v>
          </cell>
          <cell r="AA11">
            <v>840671.24</v>
          </cell>
          <cell r="AB11">
            <v>398423.29</v>
          </cell>
          <cell r="AC11">
            <v>158167.04999999999</v>
          </cell>
        </row>
        <row r="12">
          <cell r="K12">
            <v>0</v>
          </cell>
          <cell r="L12">
            <v>0</v>
          </cell>
          <cell r="M12">
            <v>0</v>
          </cell>
          <cell r="N12">
            <v>0</v>
          </cell>
          <cell r="O12">
            <v>0</v>
          </cell>
          <cell r="P12">
            <v>0</v>
          </cell>
          <cell r="Q12">
            <v>23</v>
          </cell>
          <cell r="R12">
            <v>46</v>
          </cell>
          <cell r="S12">
            <v>20334.05</v>
          </cell>
          <cell r="T12">
            <v>45449.38</v>
          </cell>
          <cell r="U12">
            <v>193027.81</v>
          </cell>
          <cell r="V12">
            <v>228500.03</v>
          </cell>
          <cell r="W12">
            <v>167974.97</v>
          </cell>
          <cell r="X12">
            <v>114416.91</v>
          </cell>
          <cell r="Y12">
            <v>284223.54000000004</v>
          </cell>
          <cell r="Z12">
            <v>1031890.92</v>
          </cell>
          <cell r="AA12">
            <v>801438.71</v>
          </cell>
          <cell r="AB12">
            <v>503551.15</v>
          </cell>
          <cell r="AC12">
            <v>422968.12</v>
          </cell>
        </row>
        <row r="13">
          <cell r="K13">
            <v>0</v>
          </cell>
          <cell r="L13">
            <v>15.44</v>
          </cell>
          <cell r="M13">
            <v>0</v>
          </cell>
          <cell r="N13">
            <v>0</v>
          </cell>
          <cell r="O13">
            <v>0</v>
          </cell>
          <cell r="P13">
            <v>0</v>
          </cell>
          <cell r="Q13">
            <v>15.44</v>
          </cell>
          <cell r="R13">
            <v>15.44</v>
          </cell>
          <cell r="S13">
            <v>3590.58</v>
          </cell>
          <cell r="T13">
            <v>13064.380000000001</v>
          </cell>
          <cell r="U13">
            <v>50909.700000000004</v>
          </cell>
          <cell r="V13">
            <v>39058.22</v>
          </cell>
          <cell r="W13">
            <v>17470.57</v>
          </cell>
          <cell r="X13">
            <v>10981.47</v>
          </cell>
          <cell r="Y13">
            <v>18003.900000000001</v>
          </cell>
          <cell r="Z13">
            <v>65671.94</v>
          </cell>
          <cell r="AA13">
            <v>43553.599999999999</v>
          </cell>
          <cell r="AB13">
            <v>16586.73</v>
          </cell>
          <cell r="AC13">
            <v>96214.41</v>
          </cell>
        </row>
      </sheetData>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Doc"/>
      <sheetName val="NbTests_NSA"/>
      <sheetName val="NbTests_SA"/>
      <sheetName val="NbTests_RA"/>
      <sheetName val="MtRbses_postes_NSA"/>
      <sheetName val="MtRbses_postes_SA"/>
      <sheetName val="MtRbses_postes_RA"/>
    </sheetNames>
    <sheetDataSet>
      <sheetData sheetId="0"/>
      <sheetData sheetId="1"/>
      <sheetData sheetId="2"/>
      <sheetData sheetId="3"/>
      <sheetData sheetId="4"/>
      <sheetData sheetId="5">
        <row r="3">
          <cell r="C3">
            <v>5271</v>
          </cell>
        </row>
      </sheetData>
      <sheetData sheetId="6">
        <row r="3">
          <cell r="C3">
            <v>5271</v>
          </cell>
        </row>
      </sheetData>
      <sheetData sheetId="7">
        <row r="2">
          <cell r="AA2">
            <v>44502</v>
          </cell>
          <cell r="AD2">
            <v>44595</v>
          </cell>
          <cell r="AE2">
            <v>44626</v>
          </cell>
          <cell r="AF2">
            <v>44657</v>
          </cell>
        </row>
        <row r="30">
          <cell r="G30">
            <v>158.51</v>
          </cell>
          <cell r="H30">
            <v>2170.96</v>
          </cell>
          <cell r="I30">
            <v>18767.690000000002</v>
          </cell>
          <cell r="J30">
            <v>87989.11</v>
          </cell>
          <cell r="K30">
            <v>110728.85</v>
          </cell>
          <cell r="L30">
            <v>172968.21</v>
          </cell>
          <cell r="M30">
            <v>392745.98</v>
          </cell>
          <cell r="N30">
            <v>621036.64</v>
          </cell>
          <cell r="O30">
            <v>1104472.04</v>
          </cell>
          <cell r="P30">
            <v>854067.14</v>
          </cell>
          <cell r="Q30">
            <v>918301.34999999986</v>
          </cell>
          <cell r="R30">
            <v>976302.19</v>
          </cell>
          <cell r="S30">
            <v>1231789.06</v>
          </cell>
          <cell r="T30">
            <v>1286303.6499999999</v>
          </cell>
          <cell r="U30">
            <v>978415.69000000006</v>
          </cell>
          <cell r="V30">
            <v>828756.95000000007</v>
          </cell>
          <cell r="W30">
            <v>722410.68</v>
          </cell>
          <cell r="X30">
            <v>1000031.52</v>
          </cell>
          <cell r="Y30">
            <v>826706.49</v>
          </cell>
          <cell r="Z30">
            <v>643744.88</v>
          </cell>
          <cell r="AA30">
            <v>683782.17999999993</v>
          </cell>
          <cell r="AB30">
            <v>1295006.2000000002</v>
          </cell>
          <cell r="AC30">
            <v>1879666.83</v>
          </cell>
          <cell r="AD30">
            <v>1305994.7999999998</v>
          </cell>
          <cell r="AE30">
            <v>1011292.43</v>
          </cell>
          <cell r="AF30">
            <v>944687.85000000009</v>
          </cell>
        </row>
        <row r="46">
          <cell r="G46">
            <v>28312.36</v>
          </cell>
          <cell r="H46">
            <v>408285.26</v>
          </cell>
          <cell r="I46">
            <v>854385.38</v>
          </cell>
          <cell r="J46">
            <v>1588244.22</v>
          </cell>
          <cell r="K46">
            <v>2427163.39</v>
          </cell>
          <cell r="L46">
            <v>3435578.36</v>
          </cell>
          <cell r="M46">
            <v>7001566.3599999994</v>
          </cell>
          <cell r="N46">
            <v>9528763.4600000009</v>
          </cell>
          <cell r="O46">
            <v>14384487.969999999</v>
          </cell>
          <cell r="P46">
            <v>10699479.920000002</v>
          </cell>
          <cell r="Q46">
            <v>9449074.2599999979</v>
          </cell>
          <cell r="R46">
            <v>9970847.2199999988</v>
          </cell>
          <cell r="S46">
            <v>11574302.860000001</v>
          </cell>
          <cell r="T46">
            <v>11419153.120000001</v>
          </cell>
          <cell r="U46">
            <v>8465458.0100000016</v>
          </cell>
          <cell r="V46">
            <v>6862806.8300000019</v>
          </cell>
          <cell r="W46">
            <v>5158827.07</v>
          </cell>
          <cell r="X46">
            <v>7130750.9400000004</v>
          </cell>
          <cell r="Y46">
            <v>5846137.5700000003</v>
          </cell>
          <cell r="Z46">
            <v>4593874.8199999994</v>
          </cell>
          <cell r="AA46">
            <v>4864146.7699999996</v>
          </cell>
          <cell r="AB46">
            <v>9821094.8999999985</v>
          </cell>
          <cell r="AC46">
            <v>12360298.369999995</v>
          </cell>
          <cell r="AD46">
            <v>11862780.019999998</v>
          </cell>
          <cell r="AE46">
            <v>11508049.369999999</v>
          </cell>
          <cell r="AF46">
            <v>11486379.129999997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amp;Doc"/>
      <sheetName val="RBSE_RA"/>
      <sheetName val="RBSE_NSA"/>
      <sheetName val="RBSE_SA"/>
      <sheetName val="DNB_RA"/>
      <sheetName val="DNB_NSA"/>
      <sheetName val="DNB_SA"/>
      <sheetName val="Vérif"/>
    </sheetNames>
    <sheetDataSet>
      <sheetData sheetId="0"/>
      <sheetData sheetId="1">
        <row r="3">
          <cell r="CU3">
            <v>43101</v>
          </cell>
          <cell r="ER3">
            <v>44593</v>
          </cell>
          <cell r="ES3">
            <v>44621</v>
          </cell>
          <cell r="ET3">
            <v>44652</v>
          </cell>
        </row>
        <row r="12">
          <cell r="EE12">
            <v>134466</v>
          </cell>
          <cell r="EF12">
            <v>195063</v>
          </cell>
          <cell r="EG12">
            <v>2070962</v>
          </cell>
          <cell r="EH12">
            <v>1922555</v>
          </cell>
          <cell r="EI12">
            <v>1249931</v>
          </cell>
          <cell r="EJ12">
            <v>2012022</v>
          </cell>
          <cell r="EK12">
            <v>1768161</v>
          </cell>
          <cell r="EL12">
            <v>1441886</v>
          </cell>
          <cell r="EM12">
            <v>928673</v>
          </cell>
          <cell r="EN12">
            <v>699156</v>
          </cell>
          <cell r="EO12">
            <v>1413906</v>
          </cell>
          <cell r="EP12">
            <v>3473713</v>
          </cell>
          <cell r="EQ12">
            <v>2720060</v>
          </cell>
          <cell r="ER12">
            <v>1067773</v>
          </cell>
          <cell r="ES12">
            <v>351629</v>
          </cell>
          <cell r="ET12">
            <v>429945</v>
          </cell>
        </row>
      </sheetData>
      <sheetData sheetId="2">
        <row r="3">
          <cell r="CU3">
            <v>43101</v>
          </cell>
        </row>
      </sheetData>
      <sheetData sheetId="3">
        <row r="3">
          <cell r="CU3">
            <v>43101</v>
          </cell>
        </row>
      </sheetData>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ext_SAS"/>
      <sheetName val="RA mens"/>
      <sheetName val="NSA mens"/>
      <sheetName val="SA mens"/>
      <sheetName val="RA PCAP"/>
      <sheetName val="NSA PCAP"/>
      <sheetName val="SA PCAP"/>
      <sheetName val="RA ACM"/>
      <sheetName val="NSA ACM"/>
      <sheetName val="SA ACM"/>
      <sheetName val="Dépasst"/>
      <sheetName val="Récap PCA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A2">
            <v>43831</v>
          </cell>
          <cell r="AB2">
            <v>43862</v>
          </cell>
          <cell r="AC2">
            <v>43891</v>
          </cell>
          <cell r="AD2">
            <v>43922</v>
          </cell>
          <cell r="AE2">
            <v>43952</v>
          </cell>
          <cell r="AF2">
            <v>43983</v>
          </cell>
          <cell r="AG2">
            <v>44013</v>
          </cell>
          <cell r="AH2">
            <v>44044</v>
          </cell>
          <cell r="AI2">
            <v>44075</v>
          </cell>
          <cell r="AJ2">
            <v>44105</v>
          </cell>
          <cell r="AK2">
            <v>44136</v>
          </cell>
          <cell r="AL2">
            <v>44166</v>
          </cell>
          <cell r="AZ2">
            <v>44595</v>
          </cell>
          <cell r="BA2">
            <v>44626</v>
          </cell>
          <cell r="BB2">
            <v>44657</v>
          </cell>
        </row>
        <row r="3">
          <cell r="BO3">
            <v>1.9435029300000004</v>
          </cell>
          <cell r="BP3">
            <v>2.5019506300000001</v>
          </cell>
          <cell r="BQ3">
            <v>2.119544879999999</v>
          </cell>
        </row>
        <row r="4">
          <cell r="BO4">
            <v>2.0954303300000001</v>
          </cell>
          <cell r="BP4">
            <v>1.9435029300000004</v>
          </cell>
          <cell r="BQ4">
            <v>2.5019506300000001</v>
          </cell>
        </row>
        <row r="5">
          <cell r="BO5">
            <v>5.58372490628899E-2</v>
          </cell>
          <cell r="BP5">
            <v>5.8349105896555155E-2</v>
          </cell>
          <cell r="BQ5">
            <v>5.8175640735159843E-2</v>
          </cell>
        </row>
        <row r="6">
          <cell r="BM6" t="str">
            <v>évo audio n/n-12</v>
          </cell>
          <cell r="BO6">
            <v>0.20904898102098812</v>
          </cell>
          <cell r="BP6">
            <v>8.6764896915238365E-2</v>
          </cell>
          <cell r="BQ6">
            <v>2.8271372841387477E-2</v>
          </cell>
        </row>
        <row r="7">
          <cell r="BO7">
            <v>0.81666398218155623</v>
          </cell>
          <cell r="BP7">
            <v>0.92642561921420974</v>
          </cell>
          <cell r="BQ7">
            <v>15.609198866043895</v>
          </cell>
        </row>
        <row r="8">
          <cell r="O8">
            <v>1121516.81</v>
          </cell>
          <cell r="P8">
            <v>947540.07000000007</v>
          </cell>
          <cell r="Q8">
            <v>1081750.5799999998</v>
          </cell>
          <cell r="R8">
            <v>1032000.4100000001</v>
          </cell>
          <cell r="S8">
            <v>1096221.6399999997</v>
          </cell>
          <cell r="T8">
            <v>1084917.3499999996</v>
          </cell>
          <cell r="U8">
            <v>1097557.2400000002</v>
          </cell>
          <cell r="V8">
            <v>789455.29999999981</v>
          </cell>
          <cell r="W8">
            <v>935227.20000000019</v>
          </cell>
          <cell r="X8">
            <v>1074546.709999999</v>
          </cell>
          <cell r="Y8">
            <v>917393.84999999963</v>
          </cell>
          <cell r="Z8">
            <v>1096836.040000001</v>
          </cell>
          <cell r="AA8">
            <v>1145882.05</v>
          </cell>
          <cell r="AB8">
            <v>1077387.2499999998</v>
          </cell>
          <cell r="AC8">
            <v>1172077.9299999997</v>
          </cell>
          <cell r="AD8">
            <v>278800.85999999987</v>
          </cell>
          <cell r="AE8">
            <v>607242.48</v>
          </cell>
          <cell r="AF8">
            <v>1221367.4300000006</v>
          </cell>
          <cell r="AG8">
            <v>1283817.9900000002</v>
          </cell>
          <cell r="AH8">
            <v>1069981.2400000002</v>
          </cell>
          <cell r="AI8">
            <v>1252346.9399999995</v>
          </cell>
          <cell r="AJ8">
            <v>1288450.83</v>
          </cell>
          <cell r="AK8">
            <v>1308232</v>
          </cell>
          <cell r="AL8">
            <v>1392211.1400000006</v>
          </cell>
          <cell r="AM8">
            <v>1531689.38</v>
          </cell>
          <cell r="AN8">
            <v>1808897.58</v>
          </cell>
          <cell r="AO8">
            <v>2678087.2800000003</v>
          </cell>
          <cell r="AP8">
            <v>2403644.0299999993</v>
          </cell>
          <cell r="AQ8">
            <v>2428363.0999999996</v>
          </cell>
          <cell r="AR8">
            <v>2457586.540000001</v>
          </cell>
          <cell r="AS8">
            <v>2345305.34</v>
          </cell>
          <cell r="AT8">
            <v>1833608.2300000004</v>
          </cell>
          <cell r="AU8">
            <v>2225953.25</v>
          </cell>
          <cell r="AV8">
            <v>2214524.7600000016</v>
          </cell>
          <cell r="AW8">
            <v>2144109.4900000021</v>
          </cell>
          <cell r="AX8">
            <v>2490237.4899999984</v>
          </cell>
          <cell r="AY8">
            <v>2095430.3300000003</v>
          </cell>
          <cell r="AZ8">
            <v>1943502.9300000004</v>
          </cell>
          <cell r="BA8">
            <v>2501950.63</v>
          </cell>
          <cell r="BB8">
            <v>2119544.879999999</v>
          </cell>
          <cell r="BO8">
            <v>11.588566116957686</v>
          </cell>
          <cell r="BP8">
            <v>13.726957835028392</v>
          </cell>
          <cell r="BQ8">
            <v>0.15730510139813256</v>
          </cell>
        </row>
        <row r="9">
          <cell r="BO9">
            <v>0.97259020562943233</v>
          </cell>
          <cell r="BP9">
            <v>0.46323414750073721</v>
          </cell>
          <cell r="BQ9">
            <v>0.16432709364529263</v>
          </cell>
        </row>
        <row r="10">
          <cell r="BO10">
            <v>1.0633864969841111</v>
          </cell>
          <cell r="BP10">
            <v>0.46077723142477739</v>
          </cell>
          <cell r="BQ10">
            <v>0.14760538061095546</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VAG en date remboursement"/>
      <sheetName val="selon ALD"/>
    </sheetNames>
    <sheetDataSet>
      <sheetData sheetId="0">
        <row r="16">
          <cell r="B16">
            <v>431509</v>
          </cell>
        </row>
        <row r="17">
          <cell r="B17">
            <v>153617</v>
          </cell>
          <cell r="C17">
            <v>418471</v>
          </cell>
          <cell r="D17">
            <v>78019</v>
          </cell>
          <cell r="E17">
            <v>10715</v>
          </cell>
          <cell r="F17">
            <v>2359</v>
          </cell>
        </row>
        <row r="41">
          <cell r="B41">
            <v>139390</v>
          </cell>
          <cell r="C41">
            <v>375256</v>
          </cell>
          <cell r="D41">
            <v>66075</v>
          </cell>
          <cell r="E41">
            <v>8636</v>
          </cell>
          <cell r="F41">
            <v>1838</v>
          </cell>
        </row>
        <row r="52">
          <cell r="F52">
            <v>0.61889592517262582</v>
          </cell>
        </row>
        <row r="53">
          <cell r="F53">
            <v>0.59341198718411992</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tants"/>
      <sheetName val="Graphs"/>
      <sheetName val="denombrements"/>
      <sheetName val="EXT_SAS"/>
      <sheetName val="IJ SA-Maladie +-3 mois"/>
      <sheetName val="Suivi"/>
      <sheetName val="Archive-Rech"/>
      <sheetName val="Archive"/>
      <sheetName val="Rech"/>
    </sheetNames>
    <sheetDataSet>
      <sheetData sheetId="0"/>
      <sheetData sheetId="1"/>
      <sheetData sheetId="2"/>
      <sheetData sheetId="3"/>
      <sheetData sheetId="4"/>
      <sheetData sheetId="5"/>
      <sheetData sheetId="6">
        <row r="3">
          <cell r="AO3">
            <v>43862</v>
          </cell>
          <cell r="AP3">
            <v>43891</v>
          </cell>
          <cell r="AQ3">
            <v>43922</v>
          </cell>
          <cell r="BB3">
            <v>44256</v>
          </cell>
          <cell r="BC3">
            <v>44287</v>
          </cell>
          <cell r="BN3">
            <v>44621</v>
          </cell>
          <cell r="BO3">
            <v>44652</v>
          </cell>
        </row>
        <row r="4">
          <cell r="C4" t="str">
            <v>IJ Mal-AT RA</v>
          </cell>
          <cell r="BO4">
            <v>241672.682</v>
          </cell>
        </row>
        <row r="5">
          <cell r="C5" t="str">
            <v>IJ Maladie</v>
          </cell>
          <cell r="BO5">
            <v>159530.64800000002</v>
          </cell>
        </row>
        <row r="6">
          <cell r="C6" t="str">
            <v>IJ AT</v>
          </cell>
          <cell r="BO6">
            <v>82142.032999999996</v>
          </cell>
        </row>
        <row r="9">
          <cell r="C9" t="str">
            <v>IJ Maladie NSA</v>
          </cell>
          <cell r="BO9">
            <v>23076.771000000001</v>
          </cell>
        </row>
        <row r="10">
          <cell r="C10" t="str">
            <v>IJ Mal SA</v>
          </cell>
          <cell r="BO10">
            <v>136453.87700000001</v>
          </cell>
        </row>
        <row r="11">
          <cell r="C11" t="str">
            <v>IJ Mal SA moins de 3mois</v>
          </cell>
          <cell r="BO11">
            <v>81217.526720000082</v>
          </cell>
        </row>
        <row r="12">
          <cell r="C12" t="str">
            <v>IJ Mal SA plus de 3mois</v>
          </cell>
          <cell r="BO12">
            <v>55236.346120000104</v>
          </cell>
        </row>
        <row r="14">
          <cell r="C14" t="str">
            <v>IJ Mal SA &lt;3mois hors COVID (*)</v>
          </cell>
          <cell r="BO14">
            <v>58478.298420000101</v>
          </cell>
        </row>
        <row r="17">
          <cell r="AP17">
            <v>3.9753206149967912E-2</v>
          </cell>
          <cell r="AQ17">
            <v>0.15283588020157168</v>
          </cell>
          <cell r="BB17">
            <v>4.2675596545910466E-2</v>
          </cell>
          <cell r="BC17">
            <v>-5.6239197159608567E-2</v>
          </cell>
          <cell r="BN17">
            <v>0.10781292507205453</v>
          </cell>
          <cell r="BO17">
            <v>8.9595933285548268E-2</v>
          </cell>
        </row>
        <row r="18">
          <cell r="AP18">
            <v>5.9095264214080512E-2</v>
          </cell>
          <cell r="AQ18">
            <v>0.24987383255029005</v>
          </cell>
          <cell r="BB18">
            <v>4.5991703837251707E-2</v>
          </cell>
          <cell r="BC18">
            <v>-0.11170527529695684</v>
          </cell>
          <cell r="BN18">
            <v>0.16508506368772369</v>
          </cell>
          <cell r="BO18">
            <v>0.14322963819935164</v>
          </cell>
        </row>
        <row r="19">
          <cell r="AP19">
            <v>9.5022864773193216E-3</v>
          </cell>
          <cell r="AQ19">
            <v>-3.1789658793154318E-3</v>
          </cell>
          <cell r="BB19">
            <v>3.7234467869170507E-2</v>
          </cell>
          <cell r="BC19">
            <v>5.5575961758728365E-2</v>
          </cell>
          <cell r="BN19">
            <v>1.3045739456690741E-2</v>
          </cell>
          <cell r="BO19">
            <v>-1.3909062249275461E-3</v>
          </cell>
        </row>
        <row r="22">
          <cell r="AP22">
            <v>1.1147452549115533E-2</v>
          </cell>
          <cell r="AQ22">
            <v>9.5148592563979895E-2</v>
          </cell>
          <cell r="BB22">
            <v>-7.6159708727861597E-2</v>
          </cell>
          <cell r="BC22">
            <v>-0.12922463459180389</v>
          </cell>
          <cell r="BN22">
            <v>6.6841253417145419E-2</v>
          </cell>
          <cell r="BO22">
            <v>2.740491913552523E-2</v>
          </cell>
        </row>
        <row r="23">
          <cell r="AP23">
            <v>7.0281131155244259E-2</v>
          </cell>
          <cell r="AQ23">
            <v>0.28555594270979334</v>
          </cell>
          <cell r="BB23">
            <v>7.291424036121219E-2</v>
          </cell>
          <cell r="BC23">
            <v>-0.10826344341507488</v>
          </cell>
          <cell r="BN23">
            <v>0.18372972800250742</v>
          </cell>
          <cell r="BO23">
            <v>0.16544954600090422</v>
          </cell>
        </row>
        <row r="24">
          <cell r="AP24">
            <v>0.10441267895498507</v>
          </cell>
          <cell r="AQ24">
            <v>0.55642704057611692</v>
          </cell>
          <cell r="BB24">
            <v>7.0469800635492019E-2</v>
          </cell>
          <cell r="BC24">
            <v>-0.22956465146356064</v>
          </cell>
          <cell r="BN24">
            <v>0.32689799108911166</v>
          </cell>
          <cell r="BO24">
            <v>0.29219167030267479</v>
          </cell>
        </row>
        <row r="25">
          <cell r="AP25">
            <v>3.4300220953951355E-2</v>
          </cell>
          <cell r="AQ25">
            <v>-1.3555405332210668E-5</v>
          </cell>
          <cell r="BB25">
            <v>7.5665794507377537E-2</v>
          </cell>
          <cell r="BC25">
            <v>9.0780463649050347E-2</v>
          </cell>
          <cell r="BN25">
            <v>2.3351839402908414E-2</v>
          </cell>
          <cell r="BO25">
            <v>1.8555629087941616E-2</v>
          </cell>
        </row>
        <row r="27">
          <cell r="AP27">
            <v>9.1621906670767084E-2</v>
          </cell>
          <cell r="AQ27">
            <v>0.19757796844441367</v>
          </cell>
          <cell r="BB27">
            <v>3.3128932999235694E-3</v>
          </cell>
          <cell r="BC27">
            <v>-8.7970991453424241E-2</v>
          </cell>
          <cell r="BN27">
            <v>2.9493754747029977E-2</v>
          </cell>
          <cell r="BO27">
            <v>2.1467192605944874E-2</v>
          </cell>
        </row>
        <row r="32">
          <cell r="BC32">
            <v>4.3073015585315844E-2</v>
          </cell>
        </row>
        <row r="33">
          <cell r="BC33">
            <v>5.3687018046059576E-2</v>
          </cell>
        </row>
        <row r="34">
          <cell r="BC34">
            <v>2.5777910560210726E-2</v>
          </cell>
        </row>
        <row r="37">
          <cell r="BC37">
            <v>-2.3461001359305067E-2</v>
          </cell>
        </row>
        <row r="38">
          <cell r="BC38">
            <v>7.0690071705775237E-2</v>
          </cell>
        </row>
        <row r="39">
          <cell r="BC39">
            <v>9.5046304718571895E-2</v>
          </cell>
        </row>
        <row r="40">
          <cell r="BC40">
            <v>4.4397279620038699E-2</v>
          </cell>
        </row>
        <row r="42">
          <cell r="BC42">
            <v>4.5096094728891867E-2</v>
          </cell>
        </row>
        <row r="67">
          <cell r="C67" t="str">
            <v>IJ Mal-AT RA</v>
          </cell>
          <cell r="AQ67">
            <v>8.4070225162780732E-2</v>
          </cell>
          <cell r="BC67">
            <v>8.24963984512741E-2</v>
          </cell>
          <cell r="BO67">
            <v>1.1696084436908727E-2</v>
          </cell>
        </row>
        <row r="68">
          <cell r="C68" t="str">
            <v>IJ Maladie</v>
          </cell>
          <cell r="AQ68">
            <v>0.11441219444569128</v>
          </cell>
          <cell r="BC68">
            <v>0.10445376063067813</v>
          </cell>
          <cell r="BO68">
            <v>5.3493760164784465E-3</v>
          </cell>
        </row>
        <row r="69">
          <cell r="C69" t="str">
            <v>IJ AT</v>
          </cell>
          <cell r="AQ69">
            <v>3.5768335088191883E-2</v>
          </cell>
          <cell r="BC69">
            <v>4.4888097393315229E-2</v>
          </cell>
          <cell r="BO69">
            <v>2.3186351342575628E-2</v>
          </cell>
        </row>
        <row r="72">
          <cell r="C72" t="str">
            <v>IJ Maladie NSA</v>
          </cell>
          <cell r="AQ72">
            <v>2.7637614263591237E-2</v>
          </cell>
          <cell r="BC72">
            <v>7.1119292458949213E-2</v>
          </cell>
          <cell r="BO72">
            <v>-8.3131584362717281E-2</v>
          </cell>
        </row>
        <row r="73">
          <cell r="C73" t="str">
            <v>IJ Mal SA</v>
          </cell>
          <cell r="AQ73">
            <v>0.13411645524693472</v>
          </cell>
          <cell r="BC73">
            <v>0.11131248731630472</v>
          </cell>
          <cell r="BO73">
            <v>2.289631805325909E-2</v>
          </cell>
        </row>
        <row r="74">
          <cell r="C74" t="str">
            <v>IJ Mal SA moins de 3mois</v>
          </cell>
          <cell r="AQ74">
            <v>0.23193663257181729</v>
          </cell>
          <cell r="BC74">
            <v>0.12824039843446378</v>
          </cell>
          <cell r="BO74">
            <v>9.7751946009161372E-4</v>
          </cell>
        </row>
        <row r="75">
          <cell r="C75" t="str">
            <v>IJ Mal SA plus de 3mois</v>
          </cell>
          <cell r="AQ75">
            <v>3.4917923935026796E-2</v>
          </cell>
          <cell r="BC75">
            <v>9.0878055378993183E-2</v>
          </cell>
          <cell r="BO75">
            <v>5.0261686552929064E-2</v>
          </cell>
        </row>
        <row r="77">
          <cell r="C77" t="str">
            <v>IJ Mal SA &lt;3mois hors COVID (*)</v>
          </cell>
          <cell r="AQ77">
            <v>0.1028594728848593</v>
          </cell>
          <cell r="BC77">
            <v>6.969057427351677E-2</v>
          </cell>
          <cell r="BO77">
            <v>-6.9220524747586332E-3</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atients"/>
      <sheetName val="2-Tableau-de-marche"/>
      <sheetName val="3-SDV-DTR-CVS-CJO"/>
      <sheetName val="4-SDV-DTS-CVS-CJO"/>
      <sheetName val="5-Cliniques privées DTS CVS CJO"/>
      <sheetName val="6-Actualités"/>
      <sheetName val="annexe1-SDV_DTR_hors_Covid"/>
      <sheetName val="Date_rbts"/>
      <sheetName val="Date_rbts_hors_covid"/>
      <sheetName val="Date_soins"/>
      <sheetName val="Révisions_date_soins"/>
      <sheetName val="7-Pt IJ"/>
      <sheetName val="Titres"/>
      <sheetName val="lisez-moi!"/>
    </sheetNames>
    <sheetDataSet>
      <sheetData sheetId="0"/>
      <sheetData sheetId="1"/>
      <sheetData sheetId="2"/>
      <sheetData sheetId="3"/>
      <sheetData sheetId="4"/>
      <sheetData sheetId="5"/>
      <sheetData sheetId="6">
        <row r="5">
          <cell r="B5" t="str">
            <v>Évolution des remboursements de soins de ville
en date de remboursement CVS-CJO
à fin mars 2022</v>
          </cell>
        </row>
        <row r="7">
          <cell r="F7" t="str">
            <v>RA</v>
          </cell>
        </row>
        <row r="8">
          <cell r="X8">
            <v>-3.595495627408174</v>
          </cell>
        </row>
        <row r="9">
          <cell r="X9">
            <v>-2.2695467912819955</v>
          </cell>
        </row>
        <row r="10">
          <cell r="X10">
            <v>1.9651341861014804</v>
          </cell>
        </row>
        <row r="11">
          <cell r="X11">
            <v>6.3754277146819476</v>
          </cell>
        </row>
        <row r="12">
          <cell r="X12">
            <v>6.8025989539532983E-2</v>
          </cell>
        </row>
        <row r="13">
          <cell r="X13">
            <v>0</v>
          </cell>
        </row>
        <row r="14">
          <cell r="X14">
            <v>-2.1733708967680343</v>
          </cell>
        </row>
        <row r="15">
          <cell r="X15">
            <v>0</v>
          </cell>
        </row>
        <row r="16">
          <cell r="X16">
            <v>-2.9430365438991912</v>
          </cell>
        </row>
        <row r="17">
          <cell r="X17">
            <v>-17.050750988541473</v>
          </cell>
        </row>
        <row r="18">
          <cell r="X18">
            <v>0</v>
          </cell>
        </row>
        <row r="19">
          <cell r="X19">
            <v>-8.2056845432907579</v>
          </cell>
        </row>
        <row r="20">
          <cell r="X20">
            <v>-13.11406939342965</v>
          </cell>
        </row>
        <row r="21">
          <cell r="X21">
            <v>0</v>
          </cell>
        </row>
        <row r="22">
          <cell r="X22">
            <v>-5.5688020659672155E-2</v>
          </cell>
        </row>
        <row r="23">
          <cell r="X23">
            <v>-6.1509584883222779</v>
          </cell>
        </row>
        <row r="24">
          <cell r="X24">
            <v>-8.2449189803326597</v>
          </cell>
        </row>
        <row r="25">
          <cell r="X25">
            <v>-9.0028350412348921</v>
          </cell>
        </row>
        <row r="26">
          <cell r="X26">
            <v>0</v>
          </cell>
        </row>
        <row r="27">
          <cell r="X27">
            <v>0</v>
          </cell>
        </row>
      </sheetData>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Poids PCAP"/>
      <sheetName val="Poids ACM"/>
      <sheetName val="Contribution PCAP"/>
      <sheetName val="Contribution ACM"/>
      <sheetName val="Base 100"/>
    </sheetNames>
    <sheetDataSet>
      <sheetData sheetId="0">
        <row r="18">
          <cell r="CI18">
            <v>40374820</v>
          </cell>
          <cell r="CK18">
            <v>37889250</v>
          </cell>
        </row>
        <row r="19">
          <cell r="CK19">
            <v>4334993</v>
          </cell>
        </row>
        <row r="20">
          <cell r="CK20">
            <v>5029034</v>
          </cell>
        </row>
        <row r="25">
          <cell r="CK25">
            <v>47782650</v>
          </cell>
        </row>
        <row r="31">
          <cell r="CK31">
            <v>6709024</v>
          </cell>
        </row>
        <row r="39">
          <cell r="CK39">
            <v>55076231</v>
          </cell>
        </row>
      </sheetData>
      <sheetData sheetId="1" refreshError="1"/>
      <sheetData sheetId="2">
        <row r="18">
          <cell r="CI18">
            <v>507357583</v>
          </cell>
          <cell r="CK18">
            <v>500034630</v>
          </cell>
        </row>
        <row r="19">
          <cell r="CK19">
            <v>44902967</v>
          </cell>
        </row>
        <row r="20">
          <cell r="CK20">
            <v>64042935</v>
          </cell>
        </row>
        <row r="25">
          <cell r="CK25">
            <v>612695472</v>
          </cell>
        </row>
        <row r="31">
          <cell r="CK31">
            <v>85414911</v>
          </cell>
        </row>
        <row r="39">
          <cell r="CK39">
            <v>717716079</v>
          </cell>
        </row>
      </sheetData>
      <sheetData sheetId="3">
        <row r="18">
          <cell r="CI18">
            <v>-3.3811878702594278E-3</v>
          </cell>
          <cell r="CK18">
            <v>-0.2088031362169358</v>
          </cell>
        </row>
        <row r="19">
          <cell r="CK19">
            <v>-0.11941717714145494</v>
          </cell>
        </row>
        <row r="20">
          <cell r="CK20">
            <v>-0.1873898099791218</v>
          </cell>
        </row>
        <row r="25">
          <cell r="CK25">
            <v>-0.1942465921961124</v>
          </cell>
        </row>
        <row r="31">
          <cell r="CK31">
            <v>-0.10250412359687344</v>
          </cell>
        </row>
        <row r="39">
          <cell r="CK39">
            <v>-0.20355849485912292</v>
          </cell>
        </row>
      </sheetData>
      <sheetData sheetId="4">
        <row r="18">
          <cell r="CI18">
            <v>-5.039286144050803E-3</v>
          </cell>
          <cell r="CK18">
            <v>-4.7741268158682737E-2</v>
          </cell>
        </row>
        <row r="19">
          <cell r="CK19">
            <v>5.5255243624595884E-2</v>
          </cell>
        </row>
        <row r="20">
          <cell r="CK20">
            <v>-4.3270499056651035E-2</v>
          </cell>
        </row>
        <row r="25">
          <cell r="CK25">
            <v>-3.6257414937046373E-2</v>
          </cell>
        </row>
        <row r="31">
          <cell r="CK31">
            <v>2.1865269896491846E-2</v>
          </cell>
        </row>
        <row r="39">
          <cell r="CK39">
            <v>-5.4436321201789872E-2</v>
          </cell>
        </row>
      </sheetData>
      <sheetData sheetId="5">
        <row r="18">
          <cell r="CI18">
            <v>0.10448669357896345</v>
          </cell>
          <cell r="CK18">
            <v>8.4768197326738681E-2</v>
          </cell>
        </row>
        <row r="19">
          <cell r="CK19">
            <v>0.18245879561388922</v>
          </cell>
        </row>
        <row r="20">
          <cell r="CK20">
            <v>8.5691054424195112E-2</v>
          </cell>
        </row>
        <row r="25">
          <cell r="CK25">
            <v>9.4005814636559215E-2</v>
          </cell>
        </row>
        <row r="31">
          <cell r="CK31">
            <v>3.7466908730789505E-2</v>
          </cell>
        </row>
        <row r="39">
          <cell r="CK39">
            <v>7.7074366227931845E-2</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dam annee N"/>
      <sheetName val="Tab"/>
      <sheetName val="Profil"/>
      <sheetName val="Profil par régime"/>
      <sheetName val="NSA"/>
      <sheetName val="SA"/>
      <sheetName val="RA"/>
    </sheetNames>
    <sheetDataSet>
      <sheetData sheetId="0">
        <row r="36">
          <cell r="B36">
            <v>1711.8613780000001</v>
          </cell>
          <cell r="C36">
            <v>1628.4803735081377</v>
          </cell>
          <cell r="D36">
            <v>83.381004491862427</v>
          </cell>
        </row>
        <row r="37">
          <cell r="B37">
            <v>2.6376865940934913E-2</v>
          </cell>
        </row>
        <row r="38">
          <cell r="C38">
            <v>-2.3615694887413108E-2</v>
          </cell>
        </row>
        <row r="39">
          <cell r="D39">
            <v>4.9992560828348021</v>
          </cell>
        </row>
        <row r="76">
          <cell r="B76">
            <v>802.91916500000002</v>
          </cell>
          <cell r="C76">
            <v>791.89842621155253</v>
          </cell>
          <cell r="D76">
            <v>11.020738788447488</v>
          </cell>
        </row>
        <row r="77">
          <cell r="B77">
            <v>-1.8019459498548218E-2</v>
          </cell>
        </row>
        <row r="78">
          <cell r="C78">
            <v>-3.1497965808962469E-2</v>
          </cell>
        </row>
        <row r="79">
          <cell r="D79">
            <v>1.3478506310414251</v>
          </cell>
        </row>
        <row r="116">
          <cell r="B116">
            <v>908.94221300000015</v>
          </cell>
          <cell r="C116">
            <v>836.58194729658499</v>
          </cell>
          <cell r="D116">
            <v>72.360265703414996</v>
          </cell>
        </row>
        <row r="117">
          <cell r="B117">
            <v>6.9072846755046102E-2</v>
          </cell>
        </row>
        <row r="118">
          <cell r="C118">
            <v>-1.6035308792243352E-2</v>
          </cell>
        </row>
        <row r="119">
          <cell r="D119">
            <v>8.5108155547289464</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Evo PCAP moy 19-21"/>
    </sheetNames>
    <sheetDataSet>
      <sheetData sheetId="0"/>
      <sheetData sheetId="1"/>
      <sheetData sheetId="2"/>
      <sheetData sheetId="3">
        <row r="5">
          <cell r="CH5">
            <v>-1.3730876743805687E-2</v>
          </cell>
          <cell r="CK5">
            <v>-0.17969292986243712</v>
          </cell>
        </row>
        <row r="6">
          <cell r="CK6">
            <v>-0.18997768458082376</v>
          </cell>
        </row>
        <row r="7">
          <cell r="CK7">
            <v>-5.9233630575967755E-2</v>
          </cell>
        </row>
        <row r="8">
          <cell r="CK8">
            <v>-0.18702877581113575</v>
          </cell>
        </row>
        <row r="9">
          <cell r="CK9">
            <v>-6.2499511891968784E-2</v>
          </cell>
        </row>
        <row r="11">
          <cell r="CK11">
            <v>-0.18917050563963045</v>
          </cell>
        </row>
      </sheetData>
      <sheetData sheetId="4">
        <row r="5">
          <cell r="CH5">
            <v>-1.3730876743805687E-2</v>
          </cell>
          <cell r="CK5">
            <v>-3.414146358978265E-2</v>
          </cell>
        </row>
        <row r="6">
          <cell r="CK6">
            <v>-4.694273877670907E-2</v>
          </cell>
        </row>
        <row r="7">
          <cell r="CK7">
            <v>0.13047627406436879</v>
          </cell>
        </row>
        <row r="8">
          <cell r="CK8">
            <v>-4.2313570878630413E-2</v>
          </cell>
        </row>
        <row r="9">
          <cell r="CK9">
            <v>1.5843469972579127E-2</v>
          </cell>
        </row>
        <row r="11">
          <cell r="CK11">
            <v>-5.1709533926287965E-2</v>
          </cell>
        </row>
      </sheetData>
      <sheetData sheetId="5">
        <row r="5">
          <cell r="CG5">
            <v>9.2182492320800558E-2</v>
          </cell>
          <cell r="CJ5">
            <v>0.14126180847685776</v>
          </cell>
          <cell r="CK5">
            <v>8.2659771092607803E-2</v>
          </cell>
        </row>
        <row r="6">
          <cell r="CJ6">
            <v>0.12993577248385368</v>
          </cell>
          <cell r="CK6">
            <v>7.2690096934813653E-2</v>
          </cell>
        </row>
        <row r="7">
          <cell r="CJ7">
            <v>0.27443213723467696</v>
          </cell>
          <cell r="CK7">
            <v>0.20966222856442496</v>
          </cell>
        </row>
        <row r="8">
          <cell r="CJ8">
            <v>0.14215440115587508</v>
          </cell>
          <cell r="CK8">
            <v>7.5414911819774222E-2</v>
          </cell>
        </row>
        <row r="9">
          <cell r="CJ9">
            <v>3.8519848680103719E-2</v>
          </cell>
          <cell r="CK9">
            <v>2.0908601819711992E-2</v>
          </cell>
        </row>
        <row r="11">
          <cell r="CJ11">
            <v>0.11875937765688138</v>
          </cell>
          <cell r="CK11">
            <v>6.4694576399394466E-2</v>
          </cell>
        </row>
      </sheetData>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Poids PCAP"/>
      <sheetName val="Poids ACM"/>
      <sheetName val="Contribution PCAP"/>
      <sheetName val="Contribution PCAP (2)"/>
      <sheetName val="Contribution ACM"/>
      <sheetName val="Contribution ACM (2)"/>
      <sheetName val="Base 100"/>
    </sheetNames>
    <sheetDataSet>
      <sheetData sheetId="0">
        <row r="18">
          <cell r="CH18">
            <v>23240214</v>
          </cell>
          <cell r="CK18">
            <v>19573304</v>
          </cell>
        </row>
        <row r="19">
          <cell r="CK19">
            <v>1974455</v>
          </cell>
        </row>
        <row r="20">
          <cell r="CK20">
            <v>3111398</v>
          </cell>
        </row>
        <row r="25">
          <cell r="CK25">
            <v>24854937</v>
          </cell>
        </row>
        <row r="31">
          <cell r="CK31">
            <v>3599934</v>
          </cell>
        </row>
        <row r="39">
          <cell r="CK39">
            <v>28893538</v>
          </cell>
        </row>
      </sheetData>
      <sheetData sheetId="1">
        <row r="5">
          <cell r="B5">
            <v>21857297</v>
          </cell>
        </row>
      </sheetData>
      <sheetData sheetId="2">
        <row r="18">
          <cell r="CH18">
            <v>270022017</v>
          </cell>
          <cell r="CK18">
            <v>264069068</v>
          </cell>
        </row>
        <row r="19">
          <cell r="CK19">
            <v>20698545</v>
          </cell>
        </row>
        <row r="20">
          <cell r="CK20">
            <v>40128951</v>
          </cell>
        </row>
        <row r="25">
          <cell r="CK25">
            <v>326448044</v>
          </cell>
        </row>
        <row r="31">
          <cell r="CK31">
            <v>48084794</v>
          </cell>
        </row>
        <row r="39">
          <cell r="CK39">
            <v>381021009</v>
          </cell>
        </row>
      </sheetData>
      <sheetData sheetId="3">
        <row r="18">
          <cell r="CH18">
            <v>-2.5189148894778524E-2</v>
          </cell>
          <cell r="CK18">
            <v>-0.21826361524357885</v>
          </cell>
        </row>
        <row r="19">
          <cell r="CK19">
            <v>-0.14691978962203944</v>
          </cell>
        </row>
        <row r="20">
          <cell r="CK20">
            <v>-0.15908230344678098</v>
          </cell>
        </row>
        <row r="25">
          <cell r="CK25">
            <v>-0.20390502311419823</v>
          </cell>
        </row>
        <row r="31">
          <cell r="CK31">
            <v>-0.14135346164928031</v>
          </cell>
        </row>
        <row r="39">
          <cell r="CK39">
            <v>-0.20398542609390391</v>
          </cell>
        </row>
      </sheetData>
      <sheetData sheetId="4">
        <row r="18">
          <cell r="CH18">
            <v>-2.5189148894778524E-2</v>
          </cell>
          <cell r="CK18">
            <v>-7.4875421132163056E-2</v>
          </cell>
        </row>
        <row r="19">
          <cell r="CK19">
            <v>1.1277453935617077E-2</v>
          </cell>
        </row>
        <row r="20">
          <cell r="CK20">
            <v>-3.969680549766319E-2</v>
          </cell>
        </row>
        <row r="25">
          <cell r="CK25">
            <v>-6.3581458788153355E-2</v>
          </cell>
        </row>
        <row r="31">
          <cell r="CK31">
            <v>1.2773618665814945E-2</v>
          </cell>
        </row>
        <row r="39">
          <cell r="CK39">
            <v>-6.7071857744686603E-2</v>
          </cell>
        </row>
      </sheetData>
      <sheetData sheetId="5">
        <row r="18">
          <cell r="CH18">
            <v>7.0145406952150324E-2</v>
          </cell>
          <cell r="CK18">
            <v>5.5177949934049009E-2</v>
          </cell>
        </row>
        <row r="19">
          <cell r="CK19">
            <v>0.15985681989956624</v>
          </cell>
        </row>
        <row r="20">
          <cell r="CK20">
            <v>8.9229440548666883E-2</v>
          </cell>
        </row>
        <row r="25">
          <cell r="CK25">
            <v>6.6416904853863867E-2</v>
          </cell>
        </row>
        <row r="31">
          <cell r="CK31">
            <v>1.7885565421183802E-2</v>
          </cell>
        </row>
        <row r="39">
          <cell r="CK39">
            <v>5.4772547312556652E-2</v>
          </cell>
        </row>
      </sheetData>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Evo PCAP moy 19-21"/>
    </sheetNames>
    <sheetDataSet>
      <sheetData sheetId="0"/>
      <sheetData sheetId="1"/>
      <sheetData sheetId="2"/>
      <sheetData sheetId="3">
        <row r="5">
          <cell r="CH5">
            <v>-5.183944789404471E-2</v>
          </cell>
          <cell r="CK5">
            <v>-0.17920658354707175</v>
          </cell>
        </row>
        <row r="6">
          <cell r="CK6">
            <v>-0.18973482731959501</v>
          </cell>
        </row>
        <row r="7">
          <cell r="CK7">
            <v>-0.11247829569536683</v>
          </cell>
        </row>
        <row r="8">
          <cell r="CK8">
            <v>-0.14497913545181806</v>
          </cell>
        </row>
        <row r="9">
          <cell r="CK9">
            <v>-8.5678865381008551E-2</v>
          </cell>
        </row>
        <row r="11">
          <cell r="CK11">
            <v>-0.18060001282925897</v>
          </cell>
        </row>
      </sheetData>
      <sheetData sheetId="4">
        <row r="5">
          <cell r="CH5">
            <v>-5.183944789404471E-2</v>
          </cell>
          <cell r="CK5">
            <v>-6.0746100730960428E-2</v>
          </cell>
        </row>
        <row r="6">
          <cell r="CK6">
            <v>-7.4413843486972331E-2</v>
          </cell>
        </row>
        <row r="7">
          <cell r="CK7">
            <v>7.5518481732334219E-2</v>
          </cell>
        </row>
        <row r="8">
          <cell r="CK8">
            <v>-3.597390701833969E-2</v>
          </cell>
        </row>
        <row r="9">
          <cell r="CK9">
            <v>3.8582079152755799E-3</v>
          </cell>
        </row>
        <row r="11">
          <cell r="CK11">
            <v>-6.5789564719688109E-2</v>
          </cell>
        </row>
      </sheetData>
      <sheetData sheetId="5">
        <row r="5">
          <cell r="CG5">
            <v>6.2684127025386172E-2</v>
          </cell>
          <cell r="CJ5">
            <v>0.11168931906354151</v>
          </cell>
          <cell r="CK5">
            <v>5.600987435369964E-2</v>
          </cell>
        </row>
        <row r="6">
          <cell r="CJ6">
            <v>9.9148451709611285E-2</v>
          </cell>
          <cell r="CK6">
            <v>4.4013175161775164E-2</v>
          </cell>
        </row>
        <row r="7">
          <cell r="CJ7">
            <v>0.23870708155977605</v>
          </cell>
          <cell r="CK7">
            <v>0.17299836831960458</v>
          </cell>
        </row>
        <row r="8">
          <cell r="CJ8">
            <v>0.13398789418033386</v>
          </cell>
          <cell r="CK8">
            <v>7.8373324589544824E-2</v>
          </cell>
        </row>
        <row r="9">
          <cell r="CJ9">
            <v>1.332577888511377E-2</v>
          </cell>
          <cell r="CK9">
            <v>-4.34518860236488E-4</v>
          </cell>
        </row>
        <row r="11">
          <cell r="CJ11">
            <v>9.2417523805883528E-2</v>
          </cell>
          <cell r="CK11">
            <v>4.2098715190591607E-2</v>
          </cell>
        </row>
      </sheetData>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Poids PCAP"/>
      <sheetName val="Poids ACM"/>
      <sheetName val="Contribution PCAP"/>
      <sheetName val="Contribution PCAP (2)"/>
      <sheetName val="Contribution ACM"/>
      <sheetName val="Contribution ACM (2)"/>
      <sheetName val="Base 100"/>
    </sheetNames>
    <sheetDataSet>
      <sheetData sheetId="0">
        <row r="18">
          <cell r="CH18">
            <v>19952775</v>
          </cell>
          <cell r="CK18">
            <v>18315946</v>
          </cell>
        </row>
        <row r="19">
          <cell r="CK19">
            <v>2360538</v>
          </cell>
        </row>
        <row r="20">
          <cell r="CK20">
            <v>1917636</v>
          </cell>
        </row>
        <row r="25">
          <cell r="CK25">
            <v>22927713</v>
          </cell>
        </row>
        <row r="31">
          <cell r="CK31">
            <v>3109090</v>
          </cell>
        </row>
        <row r="39">
          <cell r="CK39">
            <v>26182693</v>
          </cell>
        </row>
      </sheetData>
      <sheetData sheetId="1"/>
      <sheetData sheetId="2">
        <row r="18">
          <cell r="CH18">
            <v>237472544</v>
          </cell>
          <cell r="CK18">
            <v>235965562</v>
          </cell>
        </row>
        <row r="19">
          <cell r="CK19">
            <v>24204422</v>
          </cell>
        </row>
        <row r="20">
          <cell r="CK20">
            <v>23913984</v>
          </cell>
        </row>
        <row r="25">
          <cell r="CK25">
            <v>286247430</v>
          </cell>
        </row>
        <row r="31">
          <cell r="CK31">
            <v>37330117</v>
          </cell>
        </row>
        <row r="39">
          <cell r="CK39">
            <v>336695068</v>
          </cell>
        </row>
      </sheetData>
      <sheetData sheetId="3">
        <row r="18">
          <cell r="CH18">
            <v>1.6001814393068248E-2</v>
          </cell>
          <cell r="CK18">
            <v>-0.19843679835387595</v>
          </cell>
        </row>
        <row r="19">
          <cell r="CK19">
            <v>-9.501308673204345E-2</v>
          </cell>
        </row>
        <row r="20">
          <cell r="CK20">
            <v>-0.2294748464985682</v>
          </cell>
        </row>
        <row r="25">
          <cell r="CK25">
            <v>-0.18350807398047897</v>
          </cell>
        </row>
        <row r="31">
          <cell r="CK31">
            <v>-5.2886920591634579E-2</v>
          </cell>
        </row>
        <row r="39">
          <cell r="CK39">
            <v>-0.20308682912587894</v>
          </cell>
        </row>
      </sheetData>
      <sheetData sheetId="4">
        <row r="18">
          <cell r="CH18">
            <v>1.6001814393068248E-2</v>
          </cell>
          <cell r="CK18">
            <v>-1.5960771452586675E-2</v>
          </cell>
        </row>
        <row r="19">
          <cell r="CK19">
            <v>9.5654120080288285E-2</v>
          </cell>
        </row>
        <row r="20">
          <cell r="CK20">
            <v>-4.9099330638597061E-2</v>
          </cell>
        </row>
        <row r="25">
          <cell r="CK25">
            <v>-3.6348018816081407E-3</v>
          </cell>
        </row>
        <row r="31">
          <cell r="CK31">
            <v>3.4033291270061161E-2</v>
          </cell>
        </row>
        <row r="39">
          <cell r="CK39">
            <v>-3.9610626524957837E-2</v>
          </cell>
        </row>
      </sheetData>
      <sheetData sheetId="5">
        <row r="18">
          <cell r="CH18">
            <v>0.14101417098280544</v>
          </cell>
          <cell r="CK18">
            <v>0.11991425634329911</v>
          </cell>
        </row>
        <row r="19">
          <cell r="CK19">
            <v>0.20249763804547949</v>
          </cell>
        </row>
        <row r="20">
          <cell r="CK20">
            <v>7.9804730138492763E-2</v>
          </cell>
        </row>
        <row r="25">
          <cell r="CK25">
            <v>0.12726455798159853</v>
          </cell>
        </row>
        <row r="31">
          <cell r="CK31">
            <v>6.3828058566614665E-2</v>
          </cell>
        </row>
        <row r="39">
          <cell r="CK39">
            <v>0.10347759191076356</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Evo PCAP moy 19-21"/>
    </sheetNames>
    <sheetDataSet>
      <sheetData sheetId="0"/>
      <sheetData sheetId="1"/>
      <sheetData sheetId="2"/>
      <sheetData sheetId="3">
        <row r="5">
          <cell r="CH5">
            <v>3.3152910573757799E-2</v>
          </cell>
          <cell r="CK5">
            <v>-0.1802519246121993</v>
          </cell>
        </row>
        <row r="6">
          <cell r="CK6">
            <v>-0.19025530412863434</v>
          </cell>
        </row>
        <row r="7">
          <cell r="CK7">
            <v>-1.2314590484449273E-2</v>
          </cell>
        </row>
        <row r="8">
          <cell r="CK8">
            <v>-0.24792268441093479</v>
          </cell>
        </row>
        <row r="9">
          <cell r="CK9">
            <v>-3.3746243781929919E-2</v>
          </cell>
        </row>
        <row r="11">
          <cell r="CK11">
            <v>-0.19882865008124662</v>
          </cell>
        </row>
      </sheetData>
      <sheetData sheetId="4">
        <row r="5">
          <cell r="CH5">
            <v>3.3152910573757799E-2</v>
          </cell>
          <cell r="CK5">
            <v>-2.4589309779661228E-3</v>
          </cell>
        </row>
        <row r="6">
          <cell r="CK6">
            <v>-1.4779082693396783E-2</v>
          </cell>
        </row>
        <row r="7">
          <cell r="CK7">
            <v>0.17936535903041073</v>
          </cell>
        </row>
        <row r="8">
          <cell r="CK8">
            <v>-5.2855863953171323E-2</v>
          </cell>
        </row>
        <row r="9">
          <cell r="CK9">
            <v>3.1245198270735575E-2</v>
          </cell>
        </row>
        <row r="11">
          <cell r="CK11">
            <v>-3.5280538878070811E-2</v>
          </cell>
        </row>
      </sheetData>
      <sheetData sheetId="5">
        <row r="5">
          <cell r="CG5">
            <v>0.12862576376394319</v>
          </cell>
          <cell r="CJ5">
            <v>0.17712633813217704</v>
          </cell>
          <cell r="CK5">
            <v>0.11474017385068636</v>
          </cell>
        </row>
        <row r="6">
          <cell r="CJ6">
            <v>0.16669249539083908</v>
          </cell>
          <cell r="CK6">
            <v>0.10671511904529507</v>
          </cell>
        </row>
        <row r="7">
          <cell r="CJ7">
            <v>0.30640863208309854</v>
          </cell>
          <cell r="CK7">
            <v>0.24230157744942171</v>
          </cell>
        </row>
        <row r="8">
          <cell r="CJ8">
            <v>0.15602022414494088</v>
          </cell>
          <cell r="CK8">
            <v>7.0486056207704761E-2</v>
          </cell>
        </row>
        <row r="9">
          <cell r="CJ9">
            <v>7.2926004778052E-2</v>
          </cell>
          <cell r="CK9">
            <v>4.9699039615306972E-2</v>
          </cell>
        </row>
        <row r="11">
          <cell r="CJ11">
            <v>0.15018081483891144</v>
          </cell>
          <cell r="CK11">
            <v>9.144926818022947E-2</v>
          </cell>
        </row>
      </sheetData>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s>
    <sheetDataSet>
      <sheetData sheetId="0">
        <row r="5">
          <cell r="CG5">
            <v>51153589.579999998</v>
          </cell>
          <cell r="CI5">
            <v>51526974.490000002</v>
          </cell>
        </row>
        <row r="6">
          <cell r="CI6">
            <v>42039125.710000001</v>
          </cell>
        </row>
        <row r="7">
          <cell r="CI7">
            <v>4120953.0300000003</v>
          </cell>
        </row>
        <row r="8">
          <cell r="CI8">
            <v>5366895.75</v>
          </cell>
        </row>
        <row r="9">
          <cell r="CI9">
            <v>6765357.4699999997</v>
          </cell>
        </row>
        <row r="11">
          <cell r="CI11">
            <v>58292465.850000009</v>
          </cell>
        </row>
      </sheetData>
      <sheetData sheetId="1" refreshError="1"/>
      <sheetData sheetId="2">
        <row r="5">
          <cell r="CG5">
            <v>621640276.85000014</v>
          </cell>
          <cell r="CI5">
            <v>626183346.42000008</v>
          </cell>
        </row>
        <row r="6">
          <cell r="CI6">
            <v>512076923.54999995</v>
          </cell>
        </row>
        <row r="7">
          <cell r="CI7">
            <v>49013035.160000004</v>
          </cell>
        </row>
        <row r="8">
          <cell r="CI8">
            <v>65093387.710000008</v>
          </cell>
        </row>
        <row r="9">
          <cell r="CI9">
            <v>84924024.950000003</v>
          </cell>
        </row>
        <row r="11">
          <cell r="CI11">
            <v>729735965.63999999</v>
          </cell>
        </row>
      </sheetData>
      <sheetData sheetId="3">
        <row r="5">
          <cell r="CG5">
            <v>5.9922730383108469E-2</v>
          </cell>
          <cell r="CI5">
            <v>7.7676388376996197E-2</v>
          </cell>
        </row>
        <row r="6">
          <cell r="CI6">
            <v>6.8852094311859569E-2</v>
          </cell>
        </row>
        <row r="7">
          <cell r="CI7">
            <v>0.26090692484819145</v>
          </cell>
        </row>
        <row r="8">
          <cell r="CI8">
            <v>2.9385593778924024E-2</v>
          </cell>
        </row>
        <row r="9">
          <cell r="CI9">
            <v>7.8174032413441896E-2</v>
          </cell>
        </row>
        <row r="11">
          <cell r="CI11">
            <v>4.5847981073753763E-2</v>
          </cell>
        </row>
      </sheetData>
      <sheetData sheetId="4">
        <row r="5">
          <cell r="CG5">
            <v>0.11460842713321573</v>
          </cell>
          <cell r="CI5">
            <v>6.1946407087025701E-2</v>
          </cell>
        </row>
        <row r="6">
          <cell r="CI6">
            <v>5.2274067531115076E-2</v>
          </cell>
        </row>
        <row r="7">
          <cell r="CI7">
            <v>0.24338769052851017</v>
          </cell>
        </row>
        <row r="8">
          <cell r="CI8">
            <v>2.6249206032838979E-2</v>
          </cell>
        </row>
        <row r="9">
          <cell r="CI9">
            <v>6.9828003668192862E-2</v>
          </cell>
        </row>
        <row r="11">
          <cell r="CI11">
            <v>3.0940691637514561E-2</v>
          </cell>
        </row>
      </sheetData>
      <sheetData sheetId="5">
        <row r="5">
          <cell r="CG5">
            <v>0.11460842713321573</v>
          </cell>
          <cell r="CI5">
            <v>0.13613970982186374</v>
          </cell>
        </row>
        <row r="6">
          <cell r="CI6">
            <v>0.12625370156407278</v>
          </cell>
        </row>
        <row r="7">
          <cell r="CI7">
            <v>0.23822756730161876</v>
          </cell>
        </row>
        <row r="8">
          <cell r="CI8">
            <v>0.14411829099341578</v>
          </cell>
        </row>
        <row r="9">
          <cell r="CI9">
            <v>4.1408001161589381E-2</v>
          </cell>
        </row>
        <row r="11">
          <cell r="CI11">
            <v>0.11573868989018976</v>
          </cell>
        </row>
      </sheetData>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s>
    <sheetDataSet>
      <sheetData sheetId="0">
        <row r="5">
          <cell r="B5">
            <v>35263418.420000002</v>
          </cell>
          <cell r="CI5">
            <v>27017997.66</v>
          </cell>
        </row>
        <row r="6">
          <cell r="CI6">
            <v>21864897.66</v>
          </cell>
        </row>
        <row r="7">
          <cell r="CI7">
            <v>1939315.03</v>
          </cell>
        </row>
        <row r="8">
          <cell r="CI8">
            <v>3213784.97</v>
          </cell>
        </row>
        <row r="9">
          <cell r="CI9">
            <v>3835469.03</v>
          </cell>
        </row>
        <row r="11">
          <cell r="CI11">
            <v>30853466.690000001</v>
          </cell>
        </row>
      </sheetData>
      <sheetData sheetId="1"/>
      <sheetData sheetId="2">
        <row r="5">
          <cell r="CF5">
            <v>330577359.43000001</v>
          </cell>
          <cell r="CI5">
            <v>334032739.88</v>
          </cell>
        </row>
        <row r="6">
          <cell r="CI6">
            <v>270802270.99000007</v>
          </cell>
        </row>
        <row r="7">
          <cell r="CI7">
            <v>22545804.140000001</v>
          </cell>
        </row>
        <row r="8">
          <cell r="CI8">
            <v>40684664.75</v>
          </cell>
        </row>
        <row r="9">
          <cell r="CI9">
            <v>47751438.280000001</v>
          </cell>
        </row>
        <row r="11">
          <cell r="CI11">
            <v>387244512.15000004</v>
          </cell>
        </row>
      </sheetData>
      <sheetData sheetId="3">
        <row r="5">
          <cell r="CF5">
            <v>4.5205023772785902E-2</v>
          </cell>
          <cell r="CI5">
            <v>5.7407966797152321E-2</v>
          </cell>
        </row>
        <row r="6">
          <cell r="CI6">
            <v>4.7643619359367229E-2</v>
          </cell>
        </row>
        <row r="7">
          <cell r="CI7">
            <v>0.26219087432331456</v>
          </cell>
        </row>
        <row r="8">
          <cell r="CI8">
            <v>2.2150341296539366E-2</v>
          </cell>
        </row>
        <row r="9">
          <cell r="CI9">
            <v>5.8952474870051397E-2</v>
          </cell>
        </row>
        <row r="11">
          <cell r="CI11">
            <v>3.943319944086765E-2</v>
          </cell>
        </row>
      </sheetData>
      <sheetData sheetId="4">
        <row r="5">
          <cell r="CF5">
            <v>8.4507844234914753E-2</v>
          </cell>
          <cell r="CI5">
            <v>3.5106179958639183E-2</v>
          </cell>
        </row>
        <row r="6">
          <cell r="CI6">
            <v>2.8921562260586731E-2</v>
          </cell>
        </row>
        <row r="7">
          <cell r="CI7">
            <v>0.19406426007656341</v>
          </cell>
        </row>
        <row r="8">
          <cell r="CI8">
            <v>1.914631126650912E-3</v>
          </cell>
        </row>
        <row r="9">
          <cell r="CI9">
            <v>5.6674391471188468E-2</v>
          </cell>
        </row>
        <row r="11">
          <cell r="CI11">
            <v>2.0681112454019823E-2</v>
          </cell>
        </row>
      </sheetData>
      <sheetData sheetId="5">
        <row r="5">
          <cell r="CF5">
            <v>7.3620573272337841E-2</v>
          </cell>
          <cell r="CI5">
            <v>0.10827318198346747</v>
          </cell>
        </row>
        <row r="6">
          <cell r="CI6">
            <v>9.6577372073333834E-2</v>
          </cell>
        </row>
        <row r="7">
          <cell r="CI7">
            <v>0.20215641070881918</v>
          </cell>
        </row>
        <row r="8">
          <cell r="CI8">
            <v>0.13986456468992858</v>
          </cell>
        </row>
        <row r="9">
          <cell r="CI9">
            <v>1.1024799563034371E-2</v>
          </cell>
        </row>
        <row r="11">
          <cell r="CI11">
            <v>9.0142023924024928E-2</v>
          </cell>
        </row>
      </sheetData>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s>
    <sheetDataSet>
      <sheetData sheetId="0">
        <row r="5">
          <cell r="B5">
            <v>22009665.290000003</v>
          </cell>
          <cell r="CI5">
            <v>24508976.830000002</v>
          </cell>
        </row>
        <row r="6">
          <cell r="CI6">
            <v>20174228.050000001</v>
          </cell>
        </row>
        <row r="7">
          <cell r="CI7">
            <v>2181638</v>
          </cell>
        </row>
        <row r="8">
          <cell r="CI8">
            <v>2153110.7799999998</v>
          </cell>
        </row>
        <row r="9">
          <cell r="CI9">
            <v>2929888.44</v>
          </cell>
        </row>
        <row r="11">
          <cell r="CI11">
            <v>27438999.160000004</v>
          </cell>
        </row>
      </sheetData>
      <sheetData sheetId="1"/>
      <sheetData sheetId="2">
        <row r="5">
          <cell r="CF5">
            <v>284079084</v>
          </cell>
          <cell r="CI5">
            <v>292150606.54000002</v>
          </cell>
        </row>
        <row r="6">
          <cell r="CI6">
            <v>241274652.56000003</v>
          </cell>
        </row>
        <row r="7">
          <cell r="CI7">
            <v>26467231.020000003</v>
          </cell>
        </row>
        <row r="8">
          <cell r="CI8">
            <v>24408722.960000001</v>
          </cell>
        </row>
        <row r="9">
          <cell r="CI9">
            <v>37172586.669999994</v>
          </cell>
        </row>
        <row r="11">
          <cell r="CI11">
            <v>342491453.49000007</v>
          </cell>
        </row>
      </sheetData>
      <sheetData sheetId="3">
        <row r="5">
          <cell r="CF5">
            <v>7.9308049431112693E-2</v>
          </cell>
          <cell r="CI5">
            <v>0.10093955354686157</v>
          </cell>
        </row>
        <row r="6">
          <cell r="CI6">
            <v>9.2829308638735508E-2</v>
          </cell>
        </row>
        <row r="7">
          <cell r="CI7">
            <v>0.25976777969045584</v>
          </cell>
        </row>
        <row r="8">
          <cell r="CI8">
            <v>4.0377686472246488E-2</v>
          </cell>
        </row>
        <row r="9">
          <cell r="CI9">
            <v>0.10441697780904691</v>
          </cell>
        </row>
        <row r="11">
          <cell r="CI11">
            <v>5.3156237874756318E-2</v>
          </cell>
        </row>
      </sheetData>
      <sheetData sheetId="4">
        <row r="5">
          <cell r="CF5">
            <v>0.14496890137932028</v>
          </cell>
          <cell r="CI5">
            <v>9.3751838500862661E-2</v>
          </cell>
        </row>
        <row r="6">
          <cell r="CI6">
            <v>7.9319467042300751E-2</v>
          </cell>
        </row>
        <row r="7">
          <cell r="CI7">
            <v>0.28905816349217206</v>
          </cell>
        </row>
        <row r="8">
          <cell r="CI8">
            <v>6.6048407638618967E-2</v>
          </cell>
        </row>
        <row r="9">
          <cell r="CI9">
            <v>8.8087294817665418E-2</v>
          </cell>
        </row>
        <row r="11">
          <cell r="CI11">
            <v>4.2967788212696423E-2</v>
          </cell>
        </row>
      </sheetData>
      <sheetData sheetId="5">
        <row r="5">
          <cell r="CF5">
            <v>0.13599926465516377</v>
          </cell>
          <cell r="CI5">
            <v>0.16976905466549819</v>
          </cell>
        </row>
        <row r="6">
          <cell r="CI6">
            <v>0.16153493703405353</v>
          </cell>
        </row>
        <row r="7">
          <cell r="CI7">
            <v>0.27070648580270751</v>
          </cell>
        </row>
        <row r="8">
          <cell r="CI8">
            <v>0.15127944019765183</v>
          </cell>
        </row>
        <row r="9">
          <cell r="CI9">
            <v>8.3225121685936321E-2</v>
          </cell>
        </row>
        <row r="11">
          <cell r="CI11">
            <v>0.14616742603338739</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Ondam annee N"/>
      <sheetName val="Tab"/>
      <sheetName val="Profil"/>
      <sheetName val="Profil par régime"/>
      <sheetName val="NSA"/>
      <sheetName val="SA"/>
      <sheetName val="RA"/>
    </sheetNames>
    <sheetDataSet>
      <sheetData sheetId="0"/>
      <sheetData sheetId="1">
        <row r="36">
          <cell r="B36">
            <v>3313.115648</v>
          </cell>
          <cell r="C36">
            <v>3153.907406604133</v>
          </cell>
          <cell r="D36">
            <v>159.20824139586659</v>
          </cell>
        </row>
        <row r="37">
          <cell r="B37">
            <v>9.5942432678183032E-2</v>
          </cell>
        </row>
        <row r="38">
          <cell r="C38">
            <v>4.3278087114776431E-2</v>
          </cell>
        </row>
        <row r="39">
          <cell r="D39">
            <v>5.26643455634066</v>
          </cell>
        </row>
        <row r="76">
          <cell r="B76">
            <v>1620.3650379999999</v>
          </cell>
          <cell r="C76">
            <v>1558.4147177164884</v>
          </cell>
          <cell r="D76">
            <v>61.950320283511559</v>
          </cell>
        </row>
        <row r="77">
          <cell r="B77">
            <v>7.0609513221447706E-2</v>
          </cell>
        </row>
        <row r="78">
          <cell r="C78">
            <v>2.9677623994495139E-2</v>
          </cell>
        </row>
        <row r="79">
          <cell r="D79">
            <v>4.0931889226952567</v>
          </cell>
        </row>
        <row r="116">
          <cell r="B116">
            <v>1692.7506100000001</v>
          </cell>
          <cell r="C116">
            <v>1595.4926888876448</v>
          </cell>
          <cell r="D116">
            <v>97.257921112355064</v>
          </cell>
        </row>
        <row r="117">
          <cell r="B117">
            <v>0.12134115026840298</v>
          </cell>
        </row>
        <row r="118">
          <cell r="C118">
            <v>5.6913875223532528E-2</v>
          </cell>
        </row>
        <row r="119">
          <cell r="D119">
            <v>6.4427275044870447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
      <sheetName val="NSA"/>
      <sheetName val="SA"/>
      <sheetName val="VERIF"/>
      <sheetName val="RA_DTS"/>
      <sheetName val="NSA_DTS"/>
      <sheetName val="SA_DTS"/>
      <sheetName val="VERIF_DTS"/>
      <sheetName val="RA_hors_covid"/>
      <sheetName val="NSA_hors_covid"/>
      <sheetName val="SA_hors_covid"/>
      <sheetName val="RA_DTS_hors_covid"/>
      <sheetName val="NSA_DTS_hors_covid"/>
      <sheetName val="SA_DTS_hors_covid"/>
    </sheetNames>
    <sheetDataSet>
      <sheetData sheetId="0" refreshError="1"/>
      <sheetData sheetId="1">
        <row r="5">
          <cell r="DV5">
            <v>405.04058999999995</v>
          </cell>
        </row>
        <row r="6">
          <cell r="DV6">
            <v>256.24348399999997</v>
          </cell>
        </row>
        <row r="7">
          <cell r="DV7">
            <v>79.091101000000009</v>
          </cell>
        </row>
        <row r="8">
          <cell r="DV8">
            <v>21.879512000000002</v>
          </cell>
        </row>
        <row r="9">
          <cell r="DV9">
            <v>43.483317999999997</v>
          </cell>
        </row>
        <row r="10">
          <cell r="DV10">
            <v>12.844852999999999</v>
          </cell>
        </row>
        <row r="12">
          <cell r="DV12">
            <v>73.692877999999993</v>
          </cell>
        </row>
        <row r="13">
          <cell r="DV13">
            <v>17.103270000000002</v>
          </cell>
        </row>
        <row r="14">
          <cell r="DV14">
            <v>53.877127000000002</v>
          </cell>
        </row>
        <row r="16">
          <cell r="DV16">
            <v>18.534745999999998</v>
          </cell>
        </row>
        <row r="17">
          <cell r="DV17">
            <v>23.243239999999997</v>
          </cell>
        </row>
        <row r="18">
          <cell r="DV18">
            <v>57.831342000000006</v>
          </cell>
        </row>
        <row r="19">
          <cell r="DV19">
            <v>39.016958999999993</v>
          </cell>
        </row>
        <row r="20">
          <cell r="DV20">
            <v>18.814382999999999</v>
          </cell>
        </row>
        <row r="22">
          <cell r="DV22">
            <v>148.79710600000001</v>
          </cell>
        </row>
        <row r="23">
          <cell r="DV23">
            <v>112.02930900000001</v>
          </cell>
        </row>
        <row r="24">
          <cell r="DV24">
            <v>103.24084500000001</v>
          </cell>
        </row>
        <row r="25">
          <cell r="DV25">
            <v>8.7884639999999994</v>
          </cell>
        </row>
        <row r="26">
          <cell r="DV26">
            <v>36.767797000000002</v>
          </cell>
        </row>
        <row r="27">
          <cell r="DV27">
            <v>347.20924799999995</v>
          </cell>
        </row>
        <row r="30">
          <cell r="DS30">
            <v>440931.65353173495</v>
          </cell>
          <cell r="DT30">
            <v>433964.58365799446</v>
          </cell>
          <cell r="DU30">
            <v>424305.54643056233</v>
          </cell>
          <cell r="DV30">
            <v>420843.84416835406</v>
          </cell>
        </row>
        <row r="31">
          <cell r="DS31">
            <v>274095.48118145834</v>
          </cell>
          <cell r="DT31">
            <v>272254.84556095768</v>
          </cell>
          <cell r="DU31">
            <v>267732.91289373499</v>
          </cell>
          <cell r="DV31">
            <v>263860.06391658145</v>
          </cell>
        </row>
        <row r="32">
          <cell r="DS32">
            <v>83545.532819933738</v>
          </cell>
          <cell r="DT32">
            <v>79881.521218864407</v>
          </cell>
          <cell r="DU32">
            <v>80703.398796505659</v>
          </cell>
          <cell r="DV32">
            <v>79051.227669051179</v>
          </cell>
        </row>
        <row r="33">
          <cell r="DS33">
            <v>23243.401629561798</v>
          </cell>
          <cell r="DT33">
            <v>21526.076992552982</v>
          </cell>
          <cell r="DU33">
            <v>22423.829843570828</v>
          </cell>
          <cell r="DV33">
            <v>22886.373722118544</v>
          </cell>
        </row>
        <row r="34">
          <cell r="DS34">
            <v>46051.124359337744</v>
          </cell>
          <cell r="DT34">
            <v>44536.617068199892</v>
          </cell>
          <cell r="DU34">
            <v>43898.427217552009</v>
          </cell>
          <cell r="DV34">
            <v>42421.053768681319</v>
          </cell>
        </row>
        <row r="35">
          <cell r="DS35">
            <v>13303.419016571037</v>
          </cell>
          <cell r="DT35">
            <v>12889.909798325196</v>
          </cell>
          <cell r="DU35">
            <v>13443.877802119128</v>
          </cell>
          <cell r="DV35">
            <v>12816.792165088485</v>
          </cell>
        </row>
        <row r="37">
          <cell r="DS37">
            <v>82400.679371516017</v>
          </cell>
          <cell r="DT37">
            <v>81037.181774103767</v>
          </cell>
          <cell r="DU37">
            <v>80346.932887783958</v>
          </cell>
          <cell r="DV37">
            <v>78345.9201417398</v>
          </cell>
        </row>
        <row r="38">
          <cell r="DS38">
            <v>18237.853615433472</v>
          </cell>
          <cell r="DT38">
            <v>17841.01784477706</v>
          </cell>
          <cell r="DU38">
            <v>18157.613811854946</v>
          </cell>
          <cell r="DV38">
            <v>17731.858726384089</v>
          </cell>
        </row>
        <row r="39">
          <cell r="DS39">
            <v>61383.13726420686</v>
          </cell>
          <cell r="DT39">
            <v>60462.052260974233</v>
          </cell>
          <cell r="DU39">
            <v>59311.550027079596</v>
          </cell>
          <cell r="DV39">
            <v>57821.054397471744</v>
          </cell>
        </row>
        <row r="41">
          <cell r="DS41">
            <v>22490.481465150428</v>
          </cell>
          <cell r="DT41">
            <v>20969.465060427843</v>
          </cell>
          <cell r="DU41">
            <v>17744.721192408178</v>
          </cell>
          <cell r="DV41">
            <v>17781.750477576774</v>
          </cell>
        </row>
        <row r="42">
          <cell r="DS42">
            <v>24425.951124534571</v>
          </cell>
          <cell r="DT42">
            <v>24282.57067941179</v>
          </cell>
          <cell r="DU42">
            <v>24497.121461640043</v>
          </cell>
          <cell r="DV42">
            <v>24405.562640518754</v>
          </cell>
        </row>
        <row r="43">
          <cell r="DS43">
            <v>56825.030746507051</v>
          </cell>
          <cell r="DT43">
            <v>61780.106098274962</v>
          </cell>
          <cell r="DU43">
            <v>60140.756218412243</v>
          </cell>
          <cell r="DV43">
            <v>59957.629791066429</v>
          </cell>
        </row>
        <row r="44">
          <cell r="DS44">
            <v>36182.273911860393</v>
          </cell>
          <cell r="DT44">
            <v>41690.905957270596</v>
          </cell>
          <cell r="DU44">
            <v>39650.565280805138</v>
          </cell>
          <cell r="DV44">
            <v>39163.50127819815</v>
          </cell>
        </row>
        <row r="45">
          <cell r="DS45">
            <v>20642.756834646654</v>
          </cell>
          <cell r="DT45">
            <v>20089.20014100437</v>
          </cell>
          <cell r="DU45">
            <v>20490.190937607105</v>
          </cell>
          <cell r="DV45">
            <v>20794.128512868279</v>
          </cell>
        </row>
        <row r="47">
          <cell r="DS47">
            <v>166836.17235027661</v>
          </cell>
          <cell r="DT47">
            <v>161709.73809703678</v>
          </cell>
          <cell r="DU47">
            <v>156572.63353682737</v>
          </cell>
          <cell r="DV47">
            <v>156983.78025177261</v>
          </cell>
        </row>
        <row r="48">
          <cell r="DS48">
            <v>130646.09886761909</v>
          </cell>
          <cell r="DT48">
            <v>123162.56195268242</v>
          </cell>
          <cell r="DU48">
            <v>119433.41534341677</v>
          </cell>
          <cell r="DV48">
            <v>119043.16118518954</v>
          </cell>
        </row>
        <row r="49">
          <cell r="DS49">
            <v>121965.44125994401</v>
          </cell>
          <cell r="DT49">
            <v>115434.60275914421</v>
          </cell>
          <cell r="DU49">
            <v>110308.17544912222</v>
          </cell>
          <cell r="DV49">
            <v>109948.48177694672</v>
          </cell>
        </row>
        <row r="50">
          <cell r="DS50">
            <v>8680.6576076750716</v>
          </cell>
          <cell r="DT50">
            <v>7727.9591935382159</v>
          </cell>
          <cell r="DU50">
            <v>9125.2398942945492</v>
          </cell>
          <cell r="DV50">
            <v>9094.6794082428351</v>
          </cell>
        </row>
        <row r="51">
          <cell r="DS51">
            <v>36190.073482657528</v>
          </cell>
          <cell r="DT51">
            <v>38547.176144354351</v>
          </cell>
          <cell r="DU51">
            <v>37139.218193410597</v>
          </cell>
          <cell r="DV51">
            <v>37940.619066583087</v>
          </cell>
        </row>
        <row r="55">
          <cell r="DV55">
            <v>-4.7640010875002359E-2</v>
          </cell>
        </row>
        <row r="56">
          <cell r="DV56">
            <v>-7.9656840653659855E-2</v>
          </cell>
        </row>
        <row r="58">
          <cell r="DV58">
            <v>-0.13932482302758675</v>
          </cell>
        </row>
        <row r="59">
          <cell r="DV59">
            <v>-0.11530898558362779</v>
          </cell>
        </row>
        <row r="60">
          <cell r="DV60">
            <v>-6.2820971074508347E-2</v>
          </cell>
        </row>
        <row r="62">
          <cell r="DV62">
            <v>-9.5505278654072101E-2</v>
          </cell>
        </row>
        <row r="63">
          <cell r="DV63">
            <v>-9.8749287370816896E-2</v>
          </cell>
        </row>
        <row r="64">
          <cell r="DV64">
            <v>-9.5297293303533204E-2</v>
          </cell>
        </row>
        <row r="66">
          <cell r="DV66">
            <v>-0.24577119456749241</v>
          </cell>
        </row>
        <row r="67">
          <cell r="DV67">
            <v>-1.5786547931627704E-2</v>
          </cell>
        </row>
        <row r="68">
          <cell r="DV68">
            <v>3.5467363006934649E-2</v>
          </cell>
        </row>
        <row r="69">
          <cell r="DV69">
            <v>8.0617764929370228E-2</v>
          </cell>
        </row>
        <row r="70">
          <cell r="DV70">
            <v>-4.7098528786342353E-2</v>
          </cell>
        </row>
        <row r="72">
          <cell r="DV72">
            <v>1.305008174479183E-2</v>
          </cell>
        </row>
        <row r="73">
          <cell r="DV73">
            <v>3.4979922669903019E-2</v>
          </cell>
        </row>
        <row r="74">
          <cell r="DV74">
            <v>4.3935692308034513E-2</v>
          </cell>
        </row>
        <row r="75">
          <cell r="DV75">
            <v>-5.9774554657507806E-2</v>
          </cell>
        </row>
        <row r="76">
          <cell r="DV76">
            <v>-4.8386653445600447E-2</v>
          </cell>
        </row>
        <row r="77">
          <cell r="DV77">
            <v>-6.0203462479844649E-2</v>
          </cell>
        </row>
        <row r="80">
          <cell r="DV80">
            <v>-3.7947570226763983E-3</v>
          </cell>
        </row>
        <row r="81">
          <cell r="DV81">
            <v>-3.631422888264535E-2</v>
          </cell>
        </row>
        <row r="82">
          <cell r="DV82">
            <v>-7.2568666635193457E-2</v>
          </cell>
        </row>
        <row r="83">
          <cell r="DV83">
            <v>-9.7274290269843688E-2</v>
          </cell>
        </row>
        <row r="84">
          <cell r="DV84">
            <v>-7.3334674385450827E-2</v>
          </cell>
        </row>
        <row r="85">
          <cell r="DV85">
            <v>-3.2154785812391173E-2</v>
          </cell>
        </row>
        <row r="87">
          <cell r="DV87">
            <v>-5.6575652966239454E-2</v>
          </cell>
        </row>
        <row r="88">
          <cell r="DV88">
            <v>-5.0266360546008304E-2</v>
          </cell>
        </row>
        <row r="89">
          <cell r="DV89">
            <v>-5.9265626301835628E-2</v>
          </cell>
        </row>
        <row r="91">
          <cell r="DV91">
            <v>-0.20861045838559589</v>
          </cell>
        </row>
        <row r="92">
          <cell r="DV92">
            <v>3.6559499827917508E-2</v>
          </cell>
        </row>
        <row r="93">
          <cell r="DV93">
            <v>8.1123512024912081E-2</v>
          </cell>
        </row>
        <row r="94">
          <cell r="DV94">
            <v>0.12938246158030031</v>
          </cell>
        </row>
        <row r="95">
          <cell r="DV95">
            <v>5.9735672502392312E-4</v>
          </cell>
        </row>
        <row r="97">
          <cell r="DV97">
            <v>5.6106309462856885E-2</v>
          </cell>
        </row>
        <row r="98">
          <cell r="DV98">
            <v>7.9848635481189145E-2</v>
          </cell>
        </row>
        <row r="99">
          <cell r="DV99">
            <v>9.4497287499155647E-2</v>
          </cell>
        </row>
        <row r="100">
          <cell r="DV100">
            <v>-7.0540149155447152E-2</v>
          </cell>
        </row>
        <row r="101">
          <cell r="DV101">
            <v>-1.2048431806715332E-2</v>
          </cell>
        </row>
        <row r="102">
          <cell r="DV102">
            <v>-1.6627457629684428E-2</v>
          </cell>
        </row>
        <row r="130">
          <cell r="DV130">
            <v>5087.5509929999998</v>
          </cell>
        </row>
        <row r="131">
          <cell r="DV131">
            <v>3228.1681320000002</v>
          </cell>
        </row>
        <row r="132">
          <cell r="DV132">
            <v>996.28840000000002</v>
          </cell>
        </row>
        <row r="133">
          <cell r="DV133">
            <v>285.41554300000001</v>
          </cell>
        </row>
        <row r="134">
          <cell r="DV134">
            <v>542.52530999999999</v>
          </cell>
        </row>
        <row r="135">
          <cell r="DV135">
            <v>157.456366</v>
          </cell>
        </row>
        <row r="137">
          <cell r="DV137">
            <v>959.47254799999973</v>
          </cell>
        </row>
        <row r="138">
          <cell r="DV138">
            <v>217.889206</v>
          </cell>
        </row>
        <row r="139">
          <cell r="DV139">
            <v>707.9261919999999</v>
          </cell>
        </row>
        <row r="141">
          <cell r="DV141">
            <v>243.972376</v>
          </cell>
        </row>
        <row r="142">
          <cell r="DV142">
            <v>289.97434900000002</v>
          </cell>
        </row>
        <row r="143">
          <cell r="DV143">
            <v>686.480143</v>
          </cell>
        </row>
        <row r="144">
          <cell r="DV144">
            <v>439.44417800000002</v>
          </cell>
        </row>
        <row r="145">
          <cell r="DV145">
            <v>247.03596499999998</v>
          </cell>
        </row>
        <row r="147">
          <cell r="DV147">
            <v>1859.382861</v>
          </cell>
        </row>
        <row r="148">
          <cell r="DV148">
            <v>1409.2462860000001</v>
          </cell>
        </row>
        <row r="149">
          <cell r="DV149">
            <v>1297.9688450000001</v>
          </cell>
        </row>
        <row r="150">
          <cell r="DV150">
            <v>111.27744100000002</v>
          </cell>
        </row>
        <row r="151">
          <cell r="DV151">
            <v>450.13657499999999</v>
          </cell>
        </row>
        <row r="152">
          <cell r="DV152">
            <v>4401.0708500000001</v>
          </cell>
        </row>
        <row r="155">
          <cell r="DV155">
            <v>4.1903914658981911E-2</v>
          </cell>
        </row>
        <row r="156">
          <cell r="DV156">
            <v>1.647684326309129E-2</v>
          </cell>
        </row>
        <row r="157">
          <cell r="DV157">
            <v>1.4115220121136751E-2</v>
          </cell>
        </row>
        <row r="158">
          <cell r="DV158">
            <v>-2.79770600093735E-2</v>
          </cell>
        </row>
        <row r="159">
          <cell r="DV159">
            <v>3.1579769911704414E-2</v>
          </cell>
        </row>
        <row r="160">
          <cell r="DV160">
            <v>2.9241197652070561E-2</v>
          </cell>
        </row>
        <row r="162">
          <cell r="DV162">
            <v>-4.1528593927409041E-4</v>
          </cell>
        </row>
        <row r="163">
          <cell r="DV163">
            <v>3.4355093389493829E-2</v>
          </cell>
        </row>
        <row r="164">
          <cell r="DV164">
            <v>-1.2032462097526953E-2</v>
          </cell>
        </row>
        <row r="166">
          <cell r="DV166">
            <v>-4.7888758274442056E-2</v>
          </cell>
        </row>
        <row r="167">
          <cell r="DV167">
            <v>0.14419371710504758</v>
          </cell>
        </row>
        <row r="168">
          <cell r="DV168">
            <v>1.1696082928690732E-2</v>
          </cell>
        </row>
        <row r="169">
          <cell r="DV169">
            <v>5.3493760164784465E-3</v>
          </cell>
        </row>
        <row r="170">
          <cell r="DV170">
            <v>2.3186351342575628E-2</v>
          </cell>
        </row>
        <row r="172">
          <cell r="DV172">
            <v>8.9207811961816263E-2</v>
          </cell>
        </row>
        <row r="173">
          <cell r="DV173">
            <v>0.11121380170399786</v>
          </cell>
        </row>
        <row r="174">
          <cell r="DV174">
            <v>0.12259388226084744</v>
          </cell>
        </row>
        <row r="175">
          <cell r="DV175">
            <v>-6.2869867564779858E-3</v>
          </cell>
        </row>
        <row r="176">
          <cell r="DV176">
            <v>2.5620210115075537E-2</v>
          </cell>
        </row>
        <row r="177">
          <cell r="DV177">
            <v>4.6779134017236101E-2</v>
          </cell>
        </row>
        <row r="180">
          <cell r="DI180">
            <v>1.8037073704100459E-2</v>
          </cell>
          <cell r="DV180">
            <v>4.0523341894252773E-2</v>
          </cell>
        </row>
        <row r="181">
          <cell r="DI181">
            <v>2.1215844283903218E-2</v>
          </cell>
          <cell r="DV181">
            <v>1.4547215500376964E-2</v>
          </cell>
        </row>
        <row r="182">
          <cell r="DI182">
            <v>-6.2475829349586176E-2</v>
          </cell>
          <cell r="DV182">
            <v>8.6216039730870886E-3</v>
          </cell>
        </row>
        <row r="183">
          <cell r="DI183">
            <v>-4.2191643121315403E-2</v>
          </cell>
          <cell r="DV183">
            <v>-3.3697896695541463E-2</v>
          </cell>
        </row>
        <row r="184">
          <cell r="DI184">
            <v>-8.5591966074566761E-2</v>
          </cell>
          <cell r="DV184">
            <v>2.7138110642130675E-2</v>
          </cell>
        </row>
        <row r="185">
          <cell r="DI185">
            <v>-2.3841061395636909E-2</v>
          </cell>
          <cell r="DV185">
            <v>2.058511678409114E-2</v>
          </cell>
        </row>
        <row r="187">
          <cell r="DI187">
            <v>-4.9291653086263043E-3</v>
          </cell>
          <cell r="DV187">
            <v>3.3710513723570479E-3</v>
          </cell>
        </row>
        <row r="188">
          <cell r="DI188">
            <v>-0.11690154110482653</v>
          </cell>
          <cell r="DV188">
            <v>3.8651717507226513E-2</v>
          </cell>
        </row>
        <row r="189">
          <cell r="DI189">
            <v>3.5240066170087569E-2</v>
          </cell>
          <cell r="DV189">
            <v>-8.0622151237107476E-3</v>
          </cell>
        </row>
        <row r="191">
          <cell r="DI191">
            <v>0.40613893178069893</v>
          </cell>
          <cell r="DV191">
            <v>-4.8216467054899459E-2</v>
          </cell>
        </row>
        <row r="192">
          <cell r="DI192">
            <v>-0.11965254002615255</v>
          </cell>
          <cell r="DV192">
            <v>0.14495741088453662</v>
          </cell>
        </row>
        <row r="193">
          <cell r="DI193">
            <v>0.16169097188769999</v>
          </cell>
          <cell r="DV193">
            <v>5.3096295582228947E-3</v>
          </cell>
        </row>
        <row r="194">
          <cell r="DI194">
            <v>0.24503263243984663</v>
          </cell>
          <cell r="DV194">
            <v>-8.0537907596212044E-4</v>
          </cell>
        </row>
        <row r="195">
          <cell r="DI195">
            <v>2.9590605895641664E-2</v>
          </cell>
          <cell r="DV195">
            <v>1.6384481347607283E-2</v>
          </cell>
        </row>
        <row r="197">
          <cell r="DI197">
            <v>1.2236455350859821E-2</v>
          </cell>
          <cell r="DV197">
            <v>8.8790137952649006E-2</v>
          </cell>
        </row>
        <row r="198">
          <cell r="DI198">
            <v>1.8265045337136021E-2</v>
          </cell>
          <cell r="DV198">
            <v>0.11197540728570754</v>
          </cell>
        </row>
        <row r="199">
          <cell r="DI199">
            <v>1.406306639310495E-2</v>
          </cell>
          <cell r="DV199">
            <v>0.12395609241726691</v>
          </cell>
        </row>
        <row r="200">
          <cell r="DI200">
            <v>6.2872873752345848E-2</v>
          </cell>
          <cell r="DV200">
            <v>-1.1256329395734288E-2</v>
          </cell>
        </row>
        <row r="201">
          <cell r="DI201">
            <v>-4.8084577225381286E-3</v>
          </cell>
          <cell r="DV201">
            <v>2.1846948957276346E-2</v>
          </cell>
        </row>
        <row r="202">
          <cell r="DV202">
            <v>4.621623501258787E-2</v>
          </cell>
        </row>
        <row r="205">
          <cell r="DV205">
            <v>2.6376865940935135E-2</v>
          </cell>
        </row>
        <row r="206">
          <cell r="DV206">
            <v>-5.2217753884770124E-3</v>
          </cell>
        </row>
        <row r="207">
          <cell r="DV207">
            <v>-3.9964692072359864E-2</v>
          </cell>
        </row>
        <row r="208">
          <cell r="DV208">
            <v>-9.4816216845690082E-2</v>
          </cell>
        </row>
        <row r="209">
          <cell r="DV209">
            <v>-2.2692301737665455E-2</v>
          </cell>
        </row>
        <row r="210">
          <cell r="DV210">
            <v>-3.016847080382079E-3</v>
          </cell>
        </row>
        <row r="212">
          <cell r="DV212">
            <v>-1.67481933805812E-2</v>
          </cell>
        </row>
        <row r="213">
          <cell r="DV213">
            <v>-2.7574753000540908E-2</v>
          </cell>
        </row>
        <row r="214">
          <cell r="DV214">
            <v>-1.2926551019058152E-2</v>
          </cell>
        </row>
        <row r="216">
          <cell r="DV216">
            <v>-0.12423751873179378</v>
          </cell>
        </row>
        <row r="217">
          <cell r="DV217">
            <v>5.2418163962664632E-2</v>
          </cell>
        </row>
        <row r="218">
          <cell r="DV218">
            <v>8.959592837303898E-2</v>
          </cell>
        </row>
        <row r="219">
          <cell r="DV219">
            <v>0.14322963819935142</v>
          </cell>
        </row>
        <row r="220">
          <cell r="DV220">
            <v>-1.3909062249273241E-3</v>
          </cell>
        </row>
        <row r="222">
          <cell r="DV222">
            <v>8.6406003248808094E-2</v>
          </cell>
        </row>
        <row r="223">
          <cell r="DV223">
            <v>0.12316964044903678</v>
          </cell>
        </row>
        <row r="224">
          <cell r="DV224">
            <v>0.14661350761199987</v>
          </cell>
        </row>
        <row r="225">
          <cell r="DV225">
            <v>-0.11754646529606916</v>
          </cell>
        </row>
        <row r="226">
          <cell r="DV226">
            <v>-1.6526923883411149E-2</v>
          </cell>
        </row>
        <row r="227">
          <cell r="DV227">
            <v>1.668022226515542E-2</v>
          </cell>
        </row>
        <row r="230">
          <cell r="CX230">
            <v>-4.285666103416208E-2</v>
          </cell>
          <cell r="DJ230">
            <v>0.11296184570905865</v>
          </cell>
          <cell r="DV230">
            <v>3.2650575936485682E-2</v>
          </cell>
        </row>
        <row r="231">
          <cell r="CX231">
            <v>-6.3991712187898675E-2</v>
          </cell>
          <cell r="DJ231">
            <v>0.13611981420530817</v>
          </cell>
          <cell r="DV231">
            <v>-1.1741147483511627E-3</v>
          </cell>
        </row>
        <row r="232">
          <cell r="CX232">
            <v>-0.17042227700833779</v>
          </cell>
          <cell r="DJ232">
            <v>0.19730792631603622</v>
          </cell>
          <cell r="DV232">
            <v>-3.925396022497929E-2</v>
          </cell>
        </row>
        <row r="233">
          <cell r="CX233">
            <v>-0.14071430942558505</v>
          </cell>
          <cell r="DJ233">
            <v>0.12723569389652067</v>
          </cell>
          <cell r="DV233">
            <v>-9.4873219864152647E-2</v>
          </cell>
        </row>
        <row r="234">
          <cell r="CX234">
            <v>-0.14957886657767427</v>
          </cell>
          <cell r="DJ234">
            <v>0.14841099913003619</v>
          </cell>
          <cell r="DV234">
            <v>-2.1310330738078531E-2</v>
          </cell>
        </row>
        <row r="235">
          <cell r="CX235">
            <v>-0.32351877189136324</v>
          </cell>
          <cell r="DJ235">
            <v>0.61751485307574794</v>
          </cell>
          <cell r="DV235">
            <v>-3.4844234999800161E-3</v>
          </cell>
        </row>
        <row r="237">
          <cell r="CX237">
            <v>-6.6622998216967155E-2</v>
          </cell>
          <cell r="DJ237">
            <v>0.12010752355768672</v>
          </cell>
          <cell r="DV237">
            <v>-1.0556239073734486E-2</v>
          </cell>
        </row>
        <row r="238">
          <cell r="CX238">
            <v>-0.2361356965299154</v>
          </cell>
          <cell r="DJ238">
            <v>0.28711676019635246</v>
          </cell>
          <cell r="DV238">
            <v>-1.5628034247737399E-2</v>
          </cell>
        </row>
        <row r="239">
          <cell r="CX239">
            <v>2.8742900731093535E-4</v>
          </cell>
          <cell r="DJ239">
            <v>6.5979427910251687E-2</v>
          </cell>
          <cell r="DV239">
            <v>-8.2187357191821908E-3</v>
          </cell>
        </row>
        <row r="241">
          <cell r="CX241">
            <v>-0.10977083310886404</v>
          </cell>
          <cell r="DJ241">
            <v>0.84306762720747597</v>
          </cell>
          <cell r="DV241">
            <v>-0.130048344607536</v>
          </cell>
        </row>
        <row r="242">
          <cell r="CX242">
            <v>-6.6034002292537419E-2</v>
          </cell>
          <cell r="DJ242">
            <v>5.2654205762602935E-2</v>
          </cell>
          <cell r="DV242">
            <v>6.8743394213596876E-2</v>
          </cell>
        </row>
        <row r="243">
          <cell r="CX243">
            <v>0.13365930314182495</v>
          </cell>
          <cell r="DJ243">
            <v>-4.1006132164998044E-2</v>
          </cell>
          <cell r="DV243">
            <v>8.9247618615900137E-2</v>
          </cell>
        </row>
        <row r="244">
          <cell r="CX244">
            <v>0.22439506888574612</v>
          </cell>
          <cell r="DJ244">
            <v>-9.7144669115674764E-2</v>
          </cell>
          <cell r="DV244">
            <v>0.14482065373721342</v>
          </cell>
        </row>
        <row r="245">
          <cell r="CX245">
            <v>-1.0804593623051861E-2</v>
          </cell>
          <cell r="DJ245">
            <v>6.9626026808258024E-2</v>
          </cell>
          <cell r="DV245">
            <v>-3.1946550729823331E-3</v>
          </cell>
        </row>
        <row r="246">
          <cell r="DV246">
            <v>8.4145139374208311E-2</v>
          </cell>
        </row>
        <row r="247">
          <cell r="CX247">
            <v>-3.7706386251805668E-3</v>
          </cell>
          <cell r="DJ247">
            <v>7.2723604562684452E-2</v>
          </cell>
          <cell r="DV247">
            <v>9.4896176438644675E-2</v>
          </cell>
        </row>
        <row r="248">
          <cell r="CX248">
            <v>7.1107193281592096E-3</v>
          </cell>
          <cell r="DJ248">
            <v>6.6295363403909624E-2</v>
          </cell>
          <cell r="DV248">
            <v>0.13331812712241442</v>
          </cell>
        </row>
        <row r="249">
          <cell r="CX249">
            <v>1.1769681451341718E-2</v>
          </cell>
          <cell r="DJ249">
            <v>6.2399400466987442E-2</v>
          </cell>
          <cell r="DV249">
            <v>0.1579409355331387</v>
          </cell>
        </row>
        <row r="250">
          <cell r="CX250">
            <v>-3.9439270073084676E-2</v>
          </cell>
          <cell r="DJ250">
            <v>0.10729708165974783</v>
          </cell>
          <cell r="DV250">
            <v>-0.11530898632402586</v>
          </cell>
        </row>
        <row r="251">
          <cell r="CX251">
            <v>-3.4278922201649187E-2</v>
          </cell>
          <cell r="DJ251">
            <v>9.1519038058097024E-2</v>
          </cell>
          <cell r="DV251">
            <v>-1.4849091082485555E-2</v>
          </cell>
        </row>
        <row r="252">
          <cell r="DV252">
            <v>2.4076193474270813E-2</v>
          </cell>
        </row>
        <row r="255">
          <cell r="DV255">
            <v>6.1038748017399058E-2</v>
          </cell>
        </row>
        <row r="256">
          <cell r="DV256">
            <v>4.0796908276383714E-2</v>
          </cell>
        </row>
        <row r="257">
          <cell r="DV257">
            <v>6.2130874411138404E-2</v>
          </cell>
        </row>
        <row r="258">
          <cell r="DV258">
            <v>8.1681252888210487E-4</v>
          </cell>
        </row>
        <row r="259">
          <cell r="DV259">
            <v>8.0324424707066688E-2</v>
          </cell>
        </row>
        <row r="260">
          <cell r="DV260">
            <v>0.11728430646547161</v>
          </cell>
        </row>
        <row r="262">
          <cell r="DV262">
            <v>3.3114088395408636E-2</v>
          </cell>
        </row>
        <row r="263">
          <cell r="DV263">
            <v>0.12134051815246449</v>
          </cell>
        </row>
        <row r="264">
          <cell r="DV264">
            <v>5.2284136832587702E-3</v>
          </cell>
        </row>
        <row r="266">
          <cell r="DV266">
            <v>2.484850325889254E-2</v>
          </cell>
        </row>
        <row r="267">
          <cell r="DV267">
            <v>0.17727696941017723</v>
          </cell>
        </row>
        <row r="268">
          <cell r="DV268">
            <v>-2.8474924520215938E-2</v>
          </cell>
        </row>
        <row r="269">
          <cell r="DV269">
            <v>-5.6813391307898975E-2</v>
          </cell>
        </row>
        <row r="270">
          <cell r="DV270">
            <v>2.5841901508817378E-2</v>
          </cell>
        </row>
        <row r="272">
          <cell r="DV272">
            <v>9.8303708045147431E-2</v>
          </cell>
        </row>
        <row r="273">
          <cell r="DV273">
            <v>0.11915728183804219</v>
          </cell>
        </row>
        <row r="274">
          <cell r="DV274">
            <v>0.13155955249122564</v>
          </cell>
        </row>
        <row r="275">
          <cell r="DV275">
            <v>-6.4578783434470211E-3</v>
          </cell>
        </row>
        <row r="276">
          <cell r="DV276">
            <v>3.7976434888739696E-2</v>
          </cell>
        </row>
        <row r="277">
          <cell r="DV277">
            <v>7.6321561891135037E-2</v>
          </cell>
        </row>
        <row r="280">
          <cell r="DV280">
            <v>7.205442537531348E-2</v>
          </cell>
        </row>
        <row r="281">
          <cell r="DV281">
            <v>6.5263291010985602E-2</v>
          </cell>
        </row>
        <row r="282">
          <cell r="DV282">
            <v>7.252452121122821E-2</v>
          </cell>
        </row>
        <row r="283">
          <cell r="DV283">
            <v>1.0094655995543489E-2</v>
          </cell>
        </row>
        <row r="284">
          <cell r="DV284">
            <v>6.0159412973034065E-2</v>
          </cell>
        </row>
        <row r="285">
          <cell r="DV285">
            <v>0.26959786795273244</v>
          </cell>
        </row>
        <row r="287">
          <cell r="DV287">
            <v>5.2750398124229214E-2</v>
          </cell>
        </row>
        <row r="288">
          <cell r="DV288">
            <v>0.12561168054847727</v>
          </cell>
        </row>
        <row r="289">
          <cell r="DV289">
            <v>2.8211274354727367E-2</v>
          </cell>
        </row>
        <row r="291">
          <cell r="DV291">
            <v>0.26624631619973704</v>
          </cell>
        </row>
        <row r="292">
          <cell r="DV292">
            <v>6.0668293482907032E-2</v>
          </cell>
        </row>
        <row r="293">
          <cell r="DV293">
            <v>2.2047839783699619E-2</v>
          </cell>
        </row>
        <row r="294">
          <cell r="DV294">
            <v>1.6664856348010737E-2</v>
          </cell>
        </row>
        <row r="295">
          <cell r="DV295">
            <v>3.2573939529524143E-2</v>
          </cell>
        </row>
        <row r="296">
          <cell r="DV296">
            <v>0.12236475056829033</v>
          </cell>
        </row>
        <row r="297">
          <cell r="DV297">
            <v>8.375318823575495E-2</v>
          </cell>
        </row>
        <row r="298">
          <cell r="DV298">
            <v>9.9296076683726309E-2</v>
          </cell>
        </row>
        <row r="299">
          <cell r="DV299">
            <v>0.10914190060901996</v>
          </cell>
        </row>
        <row r="300">
          <cell r="DV300">
            <v>-1.0244586974130221E-2</v>
          </cell>
        </row>
        <row r="301">
          <cell r="DV301">
            <v>3.6972021051535187E-2</v>
          </cell>
        </row>
      </sheetData>
      <sheetData sheetId="2">
        <row r="5">
          <cell r="DV5">
            <v>191.37511699999999</v>
          </cell>
        </row>
        <row r="6">
          <cell r="DV6">
            <v>113.23563299999999</v>
          </cell>
        </row>
        <row r="7">
          <cell r="DV7">
            <v>35.702200000000005</v>
          </cell>
        </row>
        <row r="8">
          <cell r="DV8">
            <v>10.332025</v>
          </cell>
        </row>
        <row r="9">
          <cell r="DV9">
            <v>19.826395999999999</v>
          </cell>
        </row>
        <row r="10">
          <cell r="DV10">
            <v>5.4144209999999999</v>
          </cell>
        </row>
        <row r="12">
          <cell r="DV12">
            <v>46.510006999999995</v>
          </cell>
        </row>
        <row r="13">
          <cell r="DV13">
            <v>9.353689000000001</v>
          </cell>
        </row>
        <row r="14">
          <cell r="DV14">
            <v>36.094833000000001</v>
          </cell>
        </row>
        <row r="16">
          <cell r="DV16">
            <v>8.2009050000000006</v>
          </cell>
        </row>
        <row r="17">
          <cell r="DV17">
            <v>12.427897999999999</v>
          </cell>
        </row>
        <row r="18">
          <cell r="DV18">
            <v>8.4204869999999996</v>
          </cell>
        </row>
        <row r="19">
          <cell r="DV19">
            <v>5.4747950000000003</v>
          </cell>
        </row>
        <row r="20">
          <cell r="DV20">
            <v>2.9456909999999996</v>
          </cell>
        </row>
        <row r="22">
          <cell r="DV22">
            <v>78.139483999999996</v>
          </cell>
        </row>
        <row r="23">
          <cell r="DV23">
            <v>57.336906000000006</v>
          </cell>
        </row>
        <row r="24">
          <cell r="DV24">
            <v>53.656647</v>
          </cell>
        </row>
        <row r="25">
          <cell r="DV25">
            <v>3.6802589999999999</v>
          </cell>
        </row>
        <row r="26">
          <cell r="DV26">
            <v>20.802578</v>
          </cell>
        </row>
        <row r="27">
          <cell r="DV27">
            <v>182.95462999999998</v>
          </cell>
        </row>
        <row r="55">
          <cell r="DV55">
            <v>-7.7675640126571022E-2</v>
          </cell>
        </row>
        <row r="56">
          <cell r="DV56">
            <v>-0.11947215841117043</v>
          </cell>
        </row>
        <row r="57">
          <cell r="DV57">
            <v>-0.13262405627052276</v>
          </cell>
        </row>
        <row r="58">
          <cell r="DV58">
            <v>-0.18175542339144302</v>
          </cell>
        </row>
        <row r="59">
          <cell r="DV59">
            <v>-0.1231930313945111</v>
          </cell>
        </row>
        <row r="60">
          <cell r="DV60">
            <v>-6.5943827117472265E-2</v>
          </cell>
        </row>
        <row r="62">
          <cell r="DV62">
            <v>-0.10835313673497493</v>
          </cell>
        </row>
        <row r="63">
          <cell r="DV63">
            <v>-0.11626583161687243</v>
          </cell>
        </row>
        <row r="64">
          <cell r="DV64">
            <v>-0.10612815321284452</v>
          </cell>
        </row>
        <row r="66">
          <cell r="DV66">
            <v>-0.24351735940684271</v>
          </cell>
        </row>
        <row r="67">
          <cell r="DV67">
            <v>-5.2735504020800406E-2</v>
          </cell>
        </row>
        <row r="68">
          <cell r="DV68">
            <v>-9.2783879464885533E-2</v>
          </cell>
        </row>
        <row r="69">
          <cell r="DV69">
            <v>-8.1729318553905084E-2</v>
          </cell>
        </row>
        <row r="70">
          <cell r="DV70">
            <v>-0.11263810001491159</v>
          </cell>
        </row>
        <row r="72">
          <cell r="DV72">
            <v>-9.5446856740023511E-3</v>
          </cell>
        </row>
        <row r="73">
          <cell r="DV73">
            <v>1.513789668047405E-2</v>
          </cell>
        </row>
        <row r="74">
          <cell r="DV74">
            <v>3.8103587775537351E-2</v>
          </cell>
        </row>
        <row r="75">
          <cell r="DV75">
            <v>-0.23243329261483858</v>
          </cell>
        </row>
        <row r="76">
          <cell r="DV76">
            <v>-7.1752700586003804E-2</v>
          </cell>
        </row>
        <row r="77">
          <cell r="DV77">
            <v>-7.696816107600335E-2</v>
          </cell>
        </row>
        <row r="80">
          <cell r="DV80">
            <v>-3.5471283554971089E-2</v>
          </cell>
        </row>
        <row r="81">
          <cell r="DV81">
            <v>-7.7600579469570441E-2</v>
          </cell>
        </row>
        <row r="82">
          <cell r="DV82">
            <v>-9.1607590168979347E-2</v>
          </cell>
        </row>
        <row r="83">
          <cell r="DV83">
            <v>-0.14009563030177474</v>
          </cell>
        </row>
        <row r="84">
          <cell r="DV84">
            <v>-8.0918298785234488E-2</v>
          </cell>
        </row>
        <row r="85">
          <cell r="DV85">
            <v>-2.6445760759018944E-2</v>
          </cell>
        </row>
        <row r="87">
          <cell r="DV87">
            <v>-7.1690971296486383E-2</v>
          </cell>
        </row>
        <row r="88">
          <cell r="DV88">
            <v>-7.0299008855767786E-2</v>
          </cell>
        </row>
        <row r="89">
          <cell r="DV89">
            <v>-7.1966974752894819E-2</v>
          </cell>
        </row>
        <row r="91">
          <cell r="DV91">
            <v>-0.2038292183072492</v>
          </cell>
        </row>
        <row r="92">
          <cell r="DV92">
            <v>2.2827527399422731E-3</v>
          </cell>
        </row>
        <row r="93">
          <cell r="DV93">
            <v>-4.4030735506960905E-2</v>
          </cell>
        </row>
        <row r="94">
          <cell r="DV94">
            <v>-3.3825812938837685E-2</v>
          </cell>
        </row>
        <row r="95">
          <cell r="DV95">
            <v>-6.1342706633384814E-2</v>
          </cell>
        </row>
        <row r="97">
          <cell r="DV97">
            <v>3.1211689263726861E-2</v>
          </cell>
        </row>
        <row r="98">
          <cell r="DV98">
            <v>6.1949329112912288E-2</v>
          </cell>
        </row>
        <row r="99">
          <cell r="DV99">
            <v>9.0958069202936365E-2</v>
          </cell>
        </row>
        <row r="100">
          <cell r="DV100">
            <v>-0.24406876478032191</v>
          </cell>
        </row>
        <row r="101">
          <cell r="DV101">
            <v>-4.8344731640094785E-2</v>
          </cell>
        </row>
        <row r="102">
          <cell r="DV102">
            <v>-3.5080953008846616E-2</v>
          </cell>
        </row>
        <row r="130">
          <cell r="DV130">
            <v>2442.719865</v>
          </cell>
        </row>
        <row r="131">
          <cell r="DV131">
            <v>1463.005414</v>
          </cell>
        </row>
        <row r="132">
          <cell r="DV132">
            <v>452.78249099999999</v>
          </cell>
        </row>
        <row r="133">
          <cell r="DV133">
            <v>135.38979499999999</v>
          </cell>
        </row>
        <row r="134">
          <cell r="DV134">
            <v>250.03649399999998</v>
          </cell>
        </row>
        <row r="135">
          <cell r="DV135">
            <v>65.774584999999988</v>
          </cell>
        </row>
        <row r="137">
          <cell r="DV137">
            <v>611.68671299999994</v>
          </cell>
        </row>
        <row r="138">
          <cell r="DV138">
            <v>121.963122</v>
          </cell>
        </row>
        <row r="139">
          <cell r="DV139">
            <v>476.16727499999996</v>
          </cell>
        </row>
        <row r="141">
          <cell r="DV141">
            <v>108.01086599999999</v>
          </cell>
        </row>
        <row r="142">
          <cell r="DV142">
            <v>158.29642999999999</v>
          </cell>
        </row>
        <row r="143">
          <cell r="DV143">
            <v>105.08709100000002</v>
          </cell>
        </row>
        <row r="144">
          <cell r="DV144">
            <v>66.324653000000012</v>
          </cell>
        </row>
        <row r="145">
          <cell r="DV145">
            <v>38.762437999999996</v>
          </cell>
        </row>
        <row r="147">
          <cell r="DV147">
            <v>979.71445099999994</v>
          </cell>
        </row>
        <row r="148">
          <cell r="DV148">
            <v>721.47087799999997</v>
          </cell>
        </row>
        <row r="149">
          <cell r="DV149">
            <v>669.75362500000006</v>
          </cell>
        </row>
        <row r="150">
          <cell r="DV150">
            <v>51.717253000000007</v>
          </cell>
        </row>
        <row r="151">
          <cell r="DV151">
            <v>258.24357300000003</v>
          </cell>
        </row>
        <row r="152">
          <cell r="DV152">
            <v>2337.6327739999997</v>
          </cell>
        </row>
        <row r="155">
          <cell r="DV155">
            <v>8.6377195181528421E-3</v>
          </cell>
        </row>
        <row r="156">
          <cell r="DV156">
            <v>-1.7322231663566168E-2</v>
          </cell>
        </row>
        <row r="157">
          <cell r="DV157">
            <v>-1.371619420741832E-2</v>
          </cell>
        </row>
        <row r="158">
          <cell r="DV158">
            <v>-8.1956857589235321E-2</v>
          </cell>
        </row>
        <row r="159">
          <cell r="DV159">
            <v>1.5836278405365611E-2</v>
          </cell>
        </row>
        <row r="160">
          <cell r="DV160">
            <v>2.6041863364929307E-2</v>
          </cell>
        </row>
        <row r="162">
          <cell r="DV162">
            <v>-2.6877986353927463E-2</v>
          </cell>
        </row>
        <row r="163">
          <cell r="DV163">
            <v>1.4133091233687445E-2</v>
          </cell>
        </row>
        <row r="164">
          <cell r="DV164">
            <v>-3.8333606648873086E-2</v>
          </cell>
        </row>
        <row r="166">
          <cell r="DV166">
            <v>-9.8483167732309584E-2</v>
          </cell>
        </row>
        <row r="167">
          <cell r="DV167">
            <v>0.10700044688021415</v>
          </cell>
        </row>
        <row r="168">
          <cell r="DV168">
            <v>-6.7997681574513469E-2</v>
          </cell>
        </row>
        <row r="169">
          <cell r="DV169">
            <v>-8.313158436271717E-2</v>
          </cell>
        </row>
        <row r="170">
          <cell r="DV170">
            <v>-4.0910226826795237E-2</v>
          </cell>
        </row>
        <row r="172">
          <cell r="DV172">
            <v>5.0061913457445817E-2</v>
          </cell>
        </row>
        <row r="173">
          <cell r="DV173">
            <v>6.6944265566938777E-2</v>
          </cell>
        </row>
        <row r="174">
          <cell r="DV174">
            <v>8.0097455339486201E-2</v>
          </cell>
        </row>
        <row r="175">
          <cell r="DV175">
            <v>-7.8397783218663863E-2</v>
          </cell>
        </row>
        <row r="176">
          <cell r="DV176">
            <v>5.6080760612982061E-3</v>
          </cell>
        </row>
        <row r="177">
          <cell r="DV177">
            <v>1.2379937270724506E-2</v>
          </cell>
        </row>
        <row r="180">
          <cell r="DV180">
            <v>9.2061068899573772E-3</v>
          </cell>
        </row>
        <row r="181">
          <cell r="DV181">
            <v>-1.775361592935143E-2</v>
          </cell>
        </row>
        <row r="182">
          <cell r="DV182">
            <v>-1.9289180470872136E-2</v>
          </cell>
        </row>
        <row r="183">
          <cell r="DV183">
            <v>-8.7210616032611266E-2</v>
          </cell>
        </row>
        <row r="184">
          <cell r="DV184">
            <v>1.1506137151263918E-2</v>
          </cell>
        </row>
        <row r="185">
          <cell r="DV185">
            <v>1.4586766658011729E-2</v>
          </cell>
        </row>
        <row r="187">
          <cell r="DV187">
            <v>-2.109960570650693E-2</v>
          </cell>
        </row>
        <row r="188">
          <cell r="DV188">
            <v>1.6173344847218996E-2</v>
          </cell>
        </row>
        <row r="189">
          <cell r="DV189">
            <v>-3.1397235327666251E-2</v>
          </cell>
        </row>
        <row r="191">
          <cell r="DV191">
            <v>-0.10127223520849071</v>
          </cell>
        </row>
        <row r="192">
          <cell r="DV192">
            <v>0.10672225207956654</v>
          </cell>
        </row>
        <row r="193">
          <cell r="DV193">
            <v>-7.8791067450312169E-2</v>
          </cell>
        </row>
        <row r="194">
          <cell r="DV194">
            <v>-9.4601523509501684E-2</v>
          </cell>
        </row>
        <row r="195">
          <cell r="DV195">
            <v>-5.0511816949601385E-2</v>
          </cell>
        </row>
        <row r="197">
          <cell r="DV197">
            <v>5.2157517888677951E-2</v>
          </cell>
        </row>
        <row r="198">
          <cell r="DV198">
            <v>7.1161714822310485E-2</v>
          </cell>
        </row>
        <row r="199">
          <cell r="DV199">
            <v>8.509981934488331E-2</v>
          </cell>
        </row>
        <row r="200">
          <cell r="DV200">
            <v>-8.2064071398444849E-2</v>
          </cell>
        </row>
        <row r="201">
          <cell r="DV201">
            <v>2.1904892393156405E-3</v>
          </cell>
        </row>
        <row r="202">
          <cell r="DV202">
            <v>1.3522309521247999E-2</v>
          </cell>
        </row>
        <row r="205">
          <cell r="DV205">
            <v>-1.8019459498548218E-2</v>
          </cell>
        </row>
        <row r="206">
          <cell r="DV206">
            <v>-5.3052451594170824E-2</v>
          </cell>
        </row>
        <row r="207">
          <cell r="DV207">
            <v>-6.9757994085493213E-2</v>
          </cell>
        </row>
        <row r="208">
          <cell r="DV208">
            <v>-0.15783522751635171</v>
          </cell>
        </row>
        <row r="209">
          <cell r="DV209">
            <v>-3.7989226903828555E-2</v>
          </cell>
        </row>
        <row r="210">
          <cell r="DV210">
            <v>5.3413717373480551E-3</v>
          </cell>
        </row>
        <row r="212">
          <cell r="DV212">
            <v>-4.3112211733841166E-2</v>
          </cell>
        </row>
        <row r="213">
          <cell r="DV213">
            <v>-3.9196783926731982E-2</v>
          </cell>
        </row>
        <row r="214">
          <cell r="DV214">
            <v>-4.4319496115486468E-2</v>
          </cell>
        </row>
        <row r="216">
          <cell r="DV216">
            <v>-0.16685640217024833</v>
          </cell>
        </row>
        <row r="217">
          <cell r="DV217">
            <v>1.6331883178834827E-2</v>
          </cell>
        </row>
        <row r="218">
          <cell r="DV218">
            <v>-5.0180971881990111E-3</v>
          </cell>
        </row>
        <row r="219">
          <cell r="DV219">
            <v>2.7404919135525008E-2</v>
          </cell>
        </row>
        <row r="220">
          <cell r="DV220">
            <v>-5.7665358111232745E-2</v>
          </cell>
        </row>
        <row r="222">
          <cell r="DV222">
            <v>3.926992980851951E-2</v>
          </cell>
        </row>
        <row r="223">
          <cell r="DV223">
            <v>6.8844122873406022E-2</v>
          </cell>
        </row>
        <row r="224">
          <cell r="DV224">
            <v>9.7538040589028485E-2</v>
          </cell>
        </row>
        <row r="225">
          <cell r="DV225">
            <v>-0.23796172804259819</v>
          </cell>
        </row>
        <row r="226">
          <cell r="DV226">
            <v>-3.5661071400180155E-2</v>
          </cell>
        </row>
        <row r="227">
          <cell r="DV227">
            <v>-1.8623371449339787E-2</v>
          </cell>
        </row>
        <row r="230">
          <cell r="DV230">
            <v>-9.1914632877651004E-3</v>
          </cell>
        </row>
        <row r="231">
          <cell r="DV231">
            <v>-4.7539389967851009E-2</v>
          </cell>
        </row>
        <row r="232">
          <cell r="DV232">
            <v>-6.8948040266935351E-2</v>
          </cell>
        </row>
        <row r="233">
          <cell r="DV233">
            <v>-0.15525140189995312</v>
          </cell>
        </row>
        <row r="234">
          <cell r="DV234">
            <v>-3.7430242639157729E-2</v>
          </cell>
        </row>
        <row r="235">
          <cell r="DV235">
            <v>4.9247954118194492E-3</v>
          </cell>
        </row>
        <row r="237">
          <cell r="DV237">
            <v>-3.5105546555180611E-2</v>
          </cell>
        </row>
        <row r="238">
          <cell r="DV238">
            <v>-3.2225570485007959E-2</v>
          </cell>
        </row>
        <row r="239">
          <cell r="DV239">
            <v>-3.5823498109960217E-2</v>
          </cell>
        </row>
        <row r="241">
          <cell r="DV241">
            <v>-0.17262595635326694</v>
          </cell>
        </row>
        <row r="242">
          <cell r="DV242">
            <v>3.1376438514528537E-2</v>
          </cell>
        </row>
        <row r="243">
          <cell r="DV243">
            <v>-8.8109570179046859E-3</v>
          </cell>
        </row>
        <row r="244">
          <cell r="DV244">
            <v>2.4470881196230865E-2</v>
          </cell>
        </row>
        <row r="245">
          <cell r="DV245">
            <v>-6.2635170827652353E-2</v>
          </cell>
        </row>
        <row r="247">
          <cell r="DV247">
            <v>5.1749466284791268E-2</v>
          </cell>
        </row>
        <row r="248">
          <cell r="DV248">
            <v>8.435353895817399E-2</v>
          </cell>
        </row>
        <row r="249">
          <cell r="DV249">
            <v>0.11368678399339682</v>
          </cell>
        </row>
        <row r="250">
          <cell r="DV250">
            <v>-0.23017174697657872</v>
          </cell>
        </row>
        <row r="251">
          <cell r="DV251">
            <v>-3.2993343744537107E-2</v>
          </cell>
        </row>
        <row r="252">
          <cell r="DV252">
            <v>-9.2086406598552717E-3</v>
          </cell>
        </row>
        <row r="255">
          <cell r="DV255">
            <v>3.3055616184964887E-2</v>
          </cell>
        </row>
        <row r="256">
          <cell r="DV256">
            <v>1.5317523784755593E-2</v>
          </cell>
        </row>
        <row r="257">
          <cell r="DV257">
            <v>3.2001836234682113E-2</v>
          </cell>
        </row>
        <row r="258">
          <cell r="DV258">
            <v>-5.2103478235450695E-2</v>
          </cell>
        </row>
        <row r="259">
          <cell r="DV259">
            <v>6.2069097642079907E-2</v>
          </cell>
        </row>
        <row r="260">
          <cell r="DV260">
            <v>0.11289599547782481</v>
          </cell>
        </row>
        <row r="262">
          <cell r="DV262">
            <v>3.390639564983644E-3</v>
          </cell>
        </row>
        <row r="263">
          <cell r="DV263">
            <v>9.5488755639765222E-2</v>
          </cell>
        </row>
        <row r="264">
          <cell r="DV264">
            <v>-2.0518460193896249E-2</v>
          </cell>
        </row>
        <row r="266">
          <cell r="DV266">
            <v>-4.0677093845217782E-2</v>
          </cell>
        </row>
        <row r="267">
          <cell r="DV267">
            <v>0.13786652371555386</v>
          </cell>
        </row>
        <row r="268">
          <cell r="DV268">
            <v>-9.0183601975257432E-2</v>
          </cell>
        </row>
        <row r="269">
          <cell r="DV269">
            <v>-0.11588593400564429</v>
          </cell>
        </row>
        <row r="270">
          <cell r="DV270">
            <v>-4.2838034787104684E-2</v>
          </cell>
        </row>
        <row r="272">
          <cell r="DV272">
            <v>6.0878956402025786E-2</v>
          </cell>
        </row>
        <row r="273">
          <cell r="DV273">
            <v>7.6914078866473723E-2</v>
          </cell>
        </row>
        <row r="274">
          <cell r="DV274">
            <v>8.8896118075887154E-2</v>
          </cell>
        </row>
        <row r="275">
          <cell r="DV275">
            <v>-5.4251836937540321E-2</v>
          </cell>
        </row>
        <row r="276">
          <cell r="DV276">
            <v>1.8643972112521556E-2</v>
          </cell>
        </row>
        <row r="277">
          <cell r="DV277">
            <v>3.9337292731800977E-2</v>
          </cell>
        </row>
        <row r="280">
          <cell r="DV280">
            <v>4.0587012189848171E-2</v>
          </cell>
        </row>
        <row r="281">
          <cell r="DV281">
            <v>3.2762465007661445E-2</v>
          </cell>
        </row>
        <row r="282">
          <cell r="DV282">
            <v>4.2465864990043345E-2</v>
          </cell>
        </row>
        <row r="283">
          <cell r="DV283">
            <v>-1.727692072200715E-2</v>
          </cell>
        </row>
        <row r="284">
          <cell r="DV284">
            <v>2.8591495353223362E-2</v>
          </cell>
        </row>
        <row r="285">
          <cell r="DV285">
            <v>0.27932799767793881</v>
          </cell>
        </row>
        <row r="287">
          <cell r="DV287">
            <v>2.3092297920655813E-2</v>
          </cell>
        </row>
        <row r="288">
          <cell r="DV288">
            <v>0.10139594821679321</v>
          </cell>
        </row>
        <row r="289">
          <cell r="DV289">
            <v>2.418998383629134E-3</v>
          </cell>
        </row>
        <row r="291">
          <cell r="DV291">
            <v>0.15620966426222238</v>
          </cell>
        </row>
        <row r="292">
          <cell r="DV292">
            <v>2.9144996826975689E-2</v>
          </cell>
        </row>
        <row r="293">
          <cell r="DV293">
            <v>-3.9089261972886535E-2</v>
          </cell>
        </row>
        <row r="294">
          <cell r="DV294">
            <v>-4.6898413590147348E-2</v>
          </cell>
        </row>
        <row r="295">
          <cell r="DV295">
            <v>-2.4804071591183918E-2</v>
          </cell>
        </row>
        <row r="297">
          <cell r="DV297">
            <v>5.2166344264304998E-2</v>
          </cell>
        </row>
        <row r="298">
          <cell r="DV298">
            <v>6.498534157907554E-2</v>
          </cell>
        </row>
        <row r="299">
          <cell r="DV299">
            <v>7.4246872508078265E-2</v>
          </cell>
        </row>
        <row r="300">
          <cell r="DV300">
            <v>-5.360466643005235E-2</v>
          </cell>
        </row>
        <row r="301">
          <cell r="DV301">
            <v>1.7290493072283475E-2</v>
          </cell>
        </row>
      </sheetData>
      <sheetData sheetId="3">
        <row r="5">
          <cell r="DV5">
            <v>213.66547299999999</v>
          </cell>
        </row>
        <row r="6">
          <cell r="DV6">
            <v>143.00785099999999</v>
          </cell>
        </row>
        <row r="7">
          <cell r="DV7">
            <v>43.388900999999997</v>
          </cell>
        </row>
        <row r="8">
          <cell r="DV8">
            <v>11.547487</v>
          </cell>
        </row>
        <row r="9">
          <cell r="DV9">
            <v>23.656921999999998</v>
          </cell>
        </row>
        <row r="10">
          <cell r="DV10">
            <v>7.4304319999999997</v>
          </cell>
        </row>
        <row r="12">
          <cell r="DV12">
            <v>27.182870999999999</v>
          </cell>
        </row>
        <row r="13">
          <cell r="DV13">
            <v>7.7495810000000001</v>
          </cell>
        </row>
        <row r="14">
          <cell r="DV14">
            <v>17.782294</v>
          </cell>
        </row>
        <row r="16">
          <cell r="DV16">
            <v>10.333841</v>
          </cell>
        </row>
        <row r="17">
          <cell r="DV17">
            <v>10.815342000000001</v>
          </cell>
        </row>
        <row r="18">
          <cell r="DV18">
            <v>49.410855000000005</v>
          </cell>
        </row>
        <row r="19">
          <cell r="DV19">
            <v>33.542164</v>
          </cell>
        </row>
        <row r="20">
          <cell r="DV20">
            <v>15.868691999999999</v>
          </cell>
        </row>
        <row r="22">
          <cell r="DV22">
            <v>70.657622000000003</v>
          </cell>
        </row>
        <row r="23">
          <cell r="DV23">
            <v>54.692402999999999</v>
          </cell>
        </row>
        <row r="24">
          <cell r="DV24">
            <v>49.584198000000001</v>
          </cell>
        </row>
        <row r="25">
          <cell r="DV25">
            <v>5.1082049999999999</v>
          </cell>
        </row>
        <row r="26">
          <cell r="DV26">
            <v>15.965218999999999</v>
          </cell>
        </row>
        <row r="27">
          <cell r="DV27">
            <v>164.25461799999999</v>
          </cell>
        </row>
        <row r="55">
          <cell r="DV55">
            <v>-1.902715807418276E-2</v>
          </cell>
        </row>
        <row r="56">
          <cell r="DV56">
            <v>-4.548135121130048E-2</v>
          </cell>
        </row>
        <row r="57">
          <cell r="DV57">
            <v>-9.5641134142681827E-2</v>
          </cell>
        </row>
        <row r="58">
          <cell r="DV58">
            <v>-9.7448756955553328E-2</v>
          </cell>
        </row>
        <row r="59">
          <cell r="DV59">
            <v>-0.10859148889526382</v>
          </cell>
        </row>
        <row r="60">
          <cell r="DV60">
            <v>-6.0532218647338709E-2</v>
          </cell>
        </row>
        <row r="62">
          <cell r="DV62">
            <v>-7.2642116658102052E-2</v>
          </cell>
        </row>
        <row r="63">
          <cell r="DV63">
            <v>-7.6659404249884044E-2</v>
          </cell>
        </row>
        <row r="64">
          <cell r="DV64">
            <v>-7.2485165589069589E-2</v>
          </cell>
        </row>
        <row r="66">
          <cell r="DV66">
            <v>-0.24755029581834975</v>
          </cell>
        </row>
        <row r="67">
          <cell r="DV67">
            <v>3.0397626587705506E-2</v>
          </cell>
        </row>
        <row r="68">
          <cell r="DV68">
            <v>6.1029256586320191E-2</v>
          </cell>
        </row>
        <row r="69">
          <cell r="DV69">
            <v>0.11272770217976391</v>
          </cell>
        </row>
        <row r="70">
          <cell r="DV70">
            <v>-3.3852295438347446E-2</v>
          </cell>
        </row>
        <row r="72">
          <cell r="DV72">
            <v>3.9268858429902798E-2</v>
          </cell>
        </row>
        <row r="73">
          <cell r="DV73">
            <v>5.663161375913095E-2</v>
          </cell>
        </row>
        <row r="74">
          <cell r="DV74">
            <v>5.032107490561577E-2</v>
          </cell>
        </row>
        <row r="75">
          <cell r="DV75">
            <v>0.12207107380396476</v>
          </cell>
        </row>
        <row r="76">
          <cell r="DV76">
            <v>-1.6116002183804268E-2</v>
          </cell>
        </row>
        <row r="77">
          <cell r="DV77">
            <v>-4.0798412165107045E-2</v>
          </cell>
        </row>
        <row r="80">
          <cell r="DV80">
            <v>2.6835508576730227E-2</v>
          </cell>
        </row>
        <row r="81">
          <cell r="DV81">
            <v>-4.555405069155416E-4</v>
          </cell>
        </row>
        <row r="82">
          <cell r="DV82">
            <v>-5.6249632506846003E-2</v>
          </cell>
        </row>
        <row r="83">
          <cell r="DV83">
            <v>-5.5640910727868809E-2</v>
          </cell>
        </row>
        <row r="84">
          <cell r="DV84">
            <v>-6.6783126794266678E-2</v>
          </cell>
        </row>
        <row r="85">
          <cell r="DV85">
            <v>-3.6210055762263549E-2</v>
          </cell>
        </row>
        <row r="87">
          <cell r="DV87">
            <v>-2.9478207454866068E-2</v>
          </cell>
        </row>
        <row r="88">
          <cell r="DV88">
            <v>-2.4299239544417484E-2</v>
          </cell>
        </row>
        <row r="89">
          <cell r="DV89">
            <v>-3.2713919084865317E-2</v>
          </cell>
        </row>
        <row r="91">
          <cell r="DV91">
            <v>-0.2126312394131481</v>
          </cell>
        </row>
        <row r="92">
          <cell r="DV92">
            <v>7.9772776741963369E-2</v>
          </cell>
        </row>
        <row r="93">
          <cell r="DV93">
            <v>0.10555356815659578</v>
          </cell>
        </row>
        <row r="94">
          <cell r="DV94">
            <v>0.16147625627059448</v>
          </cell>
        </row>
        <row r="95">
          <cell r="DV95">
            <v>1.2539306506020642E-2</v>
          </cell>
        </row>
        <row r="97">
          <cell r="DV97">
            <v>8.5440895504026226E-2</v>
          </cell>
        </row>
        <row r="98">
          <cell r="DV98">
            <v>9.972023305566502E-2</v>
          </cell>
        </row>
        <row r="99">
          <cell r="DV99">
            <v>9.8446312511910383E-2</v>
          </cell>
        </row>
        <row r="100">
          <cell r="DV100">
            <v>0.11241898501225189</v>
          </cell>
        </row>
        <row r="101">
          <cell r="DV101">
            <v>3.8801987030406382E-2</v>
          </cell>
        </row>
        <row r="102">
          <cell r="DV102">
            <v>5.1414680837751359E-3</v>
          </cell>
        </row>
        <row r="130">
          <cell r="DV130">
            <v>2644.8311280000003</v>
          </cell>
        </row>
        <row r="131">
          <cell r="DV131">
            <v>1765.1627179999998</v>
          </cell>
        </row>
        <row r="132">
          <cell r="DV132">
            <v>543.50590899999997</v>
          </cell>
        </row>
        <row r="133">
          <cell r="DV133">
            <v>150.02574799999999</v>
          </cell>
        </row>
        <row r="134">
          <cell r="DV134">
            <v>292.48881599999999</v>
          </cell>
        </row>
        <row r="135">
          <cell r="DV135">
            <v>91.681780999999987</v>
          </cell>
        </row>
        <row r="137">
          <cell r="DV137">
            <v>347.78583499999996</v>
          </cell>
        </row>
        <row r="138">
          <cell r="DV138">
            <v>95.926084000000003</v>
          </cell>
        </row>
        <row r="139">
          <cell r="DV139">
            <v>231.75891700000003</v>
          </cell>
        </row>
        <row r="141">
          <cell r="DV141">
            <v>135.96151</v>
          </cell>
        </row>
        <row r="142">
          <cell r="DV142">
            <v>131.677919</v>
          </cell>
        </row>
        <row r="143">
          <cell r="DV143">
            <v>581.39305200000001</v>
          </cell>
        </row>
        <row r="144">
          <cell r="DV144">
            <v>373.11952500000001</v>
          </cell>
        </row>
        <row r="145">
          <cell r="DV145">
            <v>208.27352700000003</v>
          </cell>
        </row>
        <row r="147">
          <cell r="DV147">
            <v>879.66840999999999</v>
          </cell>
        </row>
        <row r="148">
          <cell r="DV148">
            <v>687.77540799999997</v>
          </cell>
        </row>
        <row r="149">
          <cell r="DV149">
            <v>628.21521999999993</v>
          </cell>
        </row>
        <row r="150">
          <cell r="DV150">
            <v>59.560188000000004</v>
          </cell>
        </row>
        <row r="151">
          <cell r="DV151">
            <v>191.89300199999997</v>
          </cell>
        </row>
        <row r="152">
          <cell r="DV152">
            <v>2063.4380759999999</v>
          </cell>
        </row>
        <row r="155">
          <cell r="DV155">
            <v>7.4638437322019024E-2</v>
          </cell>
        </row>
        <row r="156">
          <cell r="DV156">
            <v>4.6304063583759048E-2</v>
          </cell>
        </row>
        <row r="157">
          <cell r="DV157">
            <v>3.8529134280538724E-2</v>
          </cell>
        </row>
        <row r="158">
          <cell r="DV158">
            <v>2.6491202557544113E-2</v>
          </cell>
        </row>
        <row r="159">
          <cell r="DV159">
            <v>4.5430305166019203E-2</v>
          </cell>
        </row>
        <row r="160">
          <cell r="DV160">
            <v>3.1548791591294201E-2</v>
          </cell>
        </row>
        <row r="162">
          <cell r="DV162">
            <v>4.9794493150845831E-2</v>
          </cell>
        </row>
        <row r="163">
          <cell r="DV163">
            <v>6.126071967698743E-2</v>
          </cell>
        </row>
        <row r="164">
          <cell r="DV164">
            <v>4.6788517225537563E-2</v>
          </cell>
        </row>
        <row r="166">
          <cell r="DV166">
            <v>-3.4588521215107582E-3</v>
          </cell>
        </row>
        <row r="167">
          <cell r="DV167">
            <v>0.19235295059907132</v>
          </cell>
        </row>
        <row r="168">
          <cell r="DV168">
            <v>2.7577953787846221E-2</v>
          </cell>
        </row>
        <row r="169">
          <cell r="DV169">
            <v>2.289631805325909E-2</v>
          </cell>
        </row>
        <row r="170">
          <cell r="DV170">
            <v>3.6073089119615709E-2</v>
          </cell>
        </row>
        <row r="172">
          <cell r="DV172">
            <v>0.13639013638965736</v>
          </cell>
        </row>
        <row r="173">
          <cell r="DV173">
            <v>0.16177987737162458</v>
          </cell>
        </row>
        <row r="174">
          <cell r="DV174">
            <v>0.1717445041860497</v>
          </cell>
        </row>
        <row r="175">
          <cell r="DV175">
            <v>6.6148945227415545E-2</v>
          </cell>
        </row>
        <row r="176">
          <cell r="DV176">
            <v>5.3843735075265187E-2</v>
          </cell>
        </row>
        <row r="177">
          <cell r="DV177">
            <v>8.8686709909756134E-2</v>
          </cell>
        </row>
        <row r="180">
          <cell r="DV180">
            <v>7.1356804176973432E-2</v>
          </cell>
        </row>
        <row r="181">
          <cell r="DV181">
            <v>4.3056930027243423E-2</v>
          </cell>
        </row>
        <row r="182">
          <cell r="DV182">
            <v>3.3122444394549033E-2</v>
          </cell>
        </row>
        <row r="183">
          <cell r="DV183">
            <v>2.0311650906759127E-2</v>
          </cell>
        </row>
        <row r="184">
          <cell r="DV184">
            <v>4.0901554465353929E-2</v>
          </cell>
        </row>
        <row r="185">
          <cell r="DV185">
            <v>2.4921253449524894E-2</v>
          </cell>
        </row>
        <row r="187">
          <cell r="DV187">
            <v>4.9812691766132122E-2</v>
          </cell>
        </row>
        <row r="188">
          <cell r="DV188">
            <v>6.8643156706941877E-2</v>
          </cell>
        </row>
        <row r="189">
          <cell r="DV189">
            <v>4.4109160822864979E-2</v>
          </cell>
        </row>
        <row r="191">
          <cell r="DV191">
            <v>-1.5392159934163319E-3</v>
          </cell>
        </row>
        <row r="192">
          <cell r="DV192">
            <v>0.19455567842066213</v>
          </cell>
        </row>
        <row r="193">
          <cell r="DV193">
            <v>2.2130937302585751E-2</v>
          </cell>
        </row>
        <row r="194">
          <cell r="DV194">
            <v>1.7855164486352715E-2</v>
          </cell>
        </row>
        <row r="195">
          <cell r="DV195">
            <v>2.9894147531896786E-2</v>
          </cell>
        </row>
        <row r="197">
          <cell r="DV197">
            <v>0.13298798724143124</v>
          </cell>
        </row>
        <row r="198">
          <cell r="DV198">
            <v>0.15861926694996598</v>
          </cell>
        </row>
        <row r="199">
          <cell r="DV199">
            <v>0.16891221064092066</v>
          </cell>
        </row>
        <row r="200">
          <cell r="DV200">
            <v>6.0083738571295786E-2</v>
          </cell>
        </row>
        <row r="201">
          <cell r="DV201">
            <v>4.9632729421225763E-2</v>
          </cell>
        </row>
        <row r="202">
          <cell r="DV202">
            <v>8.6073307779026775E-2</v>
          </cell>
        </row>
        <row r="205">
          <cell r="DV205">
            <v>6.9072846755046102E-2</v>
          </cell>
        </row>
        <row r="206">
          <cell r="DV206">
            <v>3.6241123978600687E-2</v>
          </cell>
        </row>
        <row r="207">
          <cell r="DV207">
            <v>-1.4183964469123844E-2</v>
          </cell>
        </row>
        <row r="208">
          <cell r="DV208">
            <v>-3.1679613658625927E-2</v>
          </cell>
        </row>
        <row r="209">
          <cell r="DV209">
            <v>-9.5021521879864457E-3</v>
          </cell>
        </row>
        <row r="210">
          <cell r="DV210">
            <v>-9.0185634829107464E-3</v>
          </cell>
        </row>
        <row r="212">
          <cell r="DV212">
            <v>3.1267821229381099E-2</v>
          </cell>
        </row>
        <row r="213">
          <cell r="DV213">
            <v>-1.2672824058010401E-2</v>
          </cell>
        </row>
        <row r="214">
          <cell r="DV214">
            <v>5.4655164701544745E-2</v>
          </cell>
        </row>
        <row r="216">
          <cell r="DV216">
            <v>-8.8355823915721943E-2</v>
          </cell>
        </row>
        <row r="217">
          <cell r="DV217">
            <v>9.7436617165765238E-2</v>
          </cell>
        </row>
        <row r="218">
          <cell r="DV218">
            <v>0.10810702954020224</v>
          </cell>
        </row>
        <row r="219">
          <cell r="DV219">
            <v>0.16544954600090378</v>
          </cell>
        </row>
        <row r="220">
          <cell r="DV220">
            <v>9.9857749441629728E-3</v>
          </cell>
        </row>
        <row r="222">
          <cell r="DV222">
            <v>0.14161313908855511</v>
          </cell>
        </row>
        <row r="223">
          <cell r="DV223">
            <v>0.18319382927182204</v>
          </cell>
        </row>
        <row r="224">
          <cell r="DV224">
            <v>0.20124217108500031</v>
          </cell>
        </row>
        <row r="225">
          <cell r="DV225">
            <v>5.7226720243701568E-3</v>
          </cell>
        </row>
        <row r="226">
          <cell r="DV226">
            <v>9.9037357271187787E-3</v>
          </cell>
        </row>
        <row r="227">
          <cell r="DV227">
            <v>5.817923348341969E-2</v>
          </cell>
        </row>
        <row r="230">
          <cell r="DV230">
            <v>7.3457756999118606E-2</v>
          </cell>
        </row>
        <row r="231">
          <cell r="DV231">
            <v>3.9567696886330994E-2</v>
          </cell>
        </row>
        <row r="232">
          <cell r="DV232">
            <v>-1.3472335463833196E-2</v>
          </cell>
        </row>
        <row r="233">
          <cell r="DV233">
            <v>-3.3462046856874594E-2</v>
          </cell>
        </row>
        <row r="234">
          <cell r="DV234">
            <v>-7.3461182869187791E-3</v>
          </cell>
        </row>
        <row r="235">
          <cell r="DV235">
            <v>-9.4031826356661963E-3</v>
          </cell>
        </row>
        <row r="237">
          <cell r="DV237">
            <v>3.4808188302435594E-2</v>
          </cell>
        </row>
        <row r="238">
          <cell r="DV238">
            <v>5.9877589753698501E-3</v>
          </cell>
        </row>
        <row r="239">
          <cell r="DV239">
            <v>5.2018151001206769E-2</v>
          </cell>
        </row>
        <row r="241">
          <cell r="DV241">
            <v>-9.3528270896128252E-2</v>
          </cell>
        </row>
        <row r="242">
          <cell r="DV242">
            <v>0.11607224528652216</v>
          </cell>
        </row>
        <row r="243">
          <cell r="DV243">
            <v>0.10821739889416371</v>
          </cell>
        </row>
        <row r="244">
          <cell r="DV244">
            <v>0.16780840415910969</v>
          </cell>
        </row>
        <row r="245">
          <cell r="DV245">
            <v>8.5474727430487896E-3</v>
          </cell>
        </row>
        <row r="247">
          <cell r="DV247">
            <v>0.14587810647401178</v>
          </cell>
        </row>
        <row r="248">
          <cell r="DV248">
            <v>0.18810762662702052</v>
          </cell>
        </row>
        <row r="249">
          <cell r="DV249">
            <v>0.20801701900833858</v>
          </cell>
        </row>
        <row r="250">
          <cell r="DV250">
            <v>-4.8595092146797025E-4</v>
          </cell>
        </row>
        <row r="251">
          <cell r="DV251">
            <v>1.0240192435109874E-2</v>
          </cell>
        </row>
        <row r="252">
          <cell r="DV252">
            <v>6.3781710658107116E-2</v>
          </cell>
        </row>
        <row r="255">
          <cell r="DV255">
            <v>8.8527506760106123E-2</v>
          </cell>
        </row>
        <row r="256">
          <cell r="DV256">
            <v>6.312083393260437E-2</v>
          </cell>
        </row>
        <row r="257">
          <cell r="DV257">
            <v>8.8701551724766015E-2</v>
          </cell>
        </row>
        <row r="258">
          <cell r="DV258">
            <v>5.4403278065263239E-2</v>
          </cell>
        </row>
        <row r="259">
          <cell r="DV259">
            <v>9.6469818565440235E-2</v>
          </cell>
        </row>
        <row r="260">
          <cell r="DV260">
            <v>0.12044321201810293</v>
          </cell>
        </row>
        <row r="262">
          <cell r="DV262">
            <v>9.0491395273638586E-2</v>
          </cell>
        </row>
        <row r="263">
          <cell r="DV263">
            <v>0.1560924607568217</v>
          </cell>
        </row>
        <row r="264">
          <cell r="DV264">
            <v>6.3403374570366378E-2</v>
          </cell>
        </row>
        <row r="266">
          <cell r="DV266">
            <v>8.3473270423083612E-2</v>
          </cell>
        </row>
        <row r="267">
          <cell r="DV267">
            <v>0.22873794562210437</v>
          </cell>
        </row>
        <row r="268">
          <cell r="DV268">
            <v>-1.629855402888869E-2</v>
          </cell>
        </row>
        <row r="269">
          <cell r="DV269">
            <v>-4.5347904612452861E-2</v>
          </cell>
        </row>
        <row r="270">
          <cell r="DV270">
            <v>3.9822223364113229E-2</v>
          </cell>
        </row>
        <row r="272">
          <cell r="DV272">
            <v>0.14369566059850469</v>
          </cell>
        </row>
        <row r="273">
          <cell r="DV273">
            <v>0.16768120641935336</v>
          </cell>
        </row>
        <row r="274">
          <cell r="DV274">
            <v>0.18128402518053788</v>
          </cell>
        </row>
        <row r="275">
          <cell r="DV275">
            <v>4.0950099644553539E-2</v>
          </cell>
        </row>
        <row r="276">
          <cell r="DV276">
            <v>6.5472566150950984E-2</v>
          </cell>
        </row>
        <row r="277">
          <cell r="DV277">
            <v>0.12189369698176966</v>
          </cell>
        </row>
        <row r="280">
          <cell r="DV280">
            <v>0.10296587745426633</v>
          </cell>
        </row>
        <row r="281">
          <cell r="DV281">
            <v>9.3783092953386937E-2</v>
          </cell>
        </row>
        <row r="282">
          <cell r="DV282">
            <v>9.9193360667216623E-2</v>
          </cell>
        </row>
        <row r="283">
          <cell r="DV283">
            <v>3.6449230971596469E-2</v>
          </cell>
        </row>
        <row r="284">
          <cell r="DV284">
            <v>8.9049682577818867E-2</v>
          </cell>
        </row>
        <row r="285">
          <cell r="DV285">
            <v>0.26278463961142062</v>
          </cell>
        </row>
        <row r="287">
          <cell r="DV287">
            <v>0.11052675703376447</v>
          </cell>
        </row>
        <row r="288">
          <cell r="DV288">
            <v>0.15833235749347918</v>
          </cell>
        </row>
        <row r="289">
          <cell r="DV289">
            <v>8.6391831681315923E-2</v>
          </cell>
        </row>
        <row r="291">
          <cell r="DV291">
            <v>0.37839631111752881</v>
          </cell>
        </row>
        <row r="292">
          <cell r="DV292">
            <v>0.10152300540695469</v>
          </cell>
        </row>
        <row r="293">
          <cell r="DV293">
            <v>3.3858647987478285E-2</v>
          </cell>
        </row>
        <row r="294">
          <cell r="DV294">
            <v>2.8612245977150952E-2</v>
          </cell>
        </row>
        <row r="295">
          <cell r="DV295">
            <v>4.4251781748098518E-2</v>
          </cell>
        </row>
        <row r="297">
          <cell r="DV297">
            <v>0.12144738407183153</v>
          </cell>
        </row>
        <row r="298">
          <cell r="DV298">
            <v>0.13799933443059875</v>
          </cell>
        </row>
        <row r="299">
          <cell r="DV299">
            <v>0.14943069829019273</v>
          </cell>
        </row>
        <row r="300">
          <cell r="DV300">
            <v>2.7526385706042378E-2</v>
          </cell>
        </row>
        <row r="301">
          <cell r="DV301">
            <v>6.4869943030027244E-2</v>
          </cell>
        </row>
      </sheetData>
      <sheetData sheetId="4" refreshError="1"/>
      <sheetData sheetId="5">
        <row r="5">
          <cell r="DT5">
            <v>397.07740198875314</v>
          </cell>
        </row>
        <row r="6">
          <cell r="DT6">
            <v>253.21814903644923</v>
          </cell>
        </row>
        <row r="7">
          <cell r="DT7">
            <v>80.513524900094509</v>
          </cell>
        </row>
        <row r="8">
          <cell r="DT8">
            <v>21.487641182961813</v>
          </cell>
        </row>
        <row r="9">
          <cell r="DT9">
            <v>45.019349373517009</v>
          </cell>
        </row>
        <row r="10">
          <cell r="DT10">
            <v>13.14191201604026</v>
          </cell>
        </row>
        <row r="12">
          <cell r="DT12">
            <v>72.28208258978384</v>
          </cell>
        </row>
        <row r="13">
          <cell r="DT13">
            <v>16.91536227050231</v>
          </cell>
        </row>
        <row r="14">
          <cell r="DT14">
            <v>52.720675748888397</v>
          </cell>
        </row>
        <row r="16">
          <cell r="DT16">
            <v>18.23068902226937</v>
          </cell>
        </row>
        <row r="17">
          <cell r="DT17">
            <v>21.683581956833599</v>
          </cell>
        </row>
        <row r="18">
          <cell r="DT18">
            <v>56.691566823105227</v>
          </cell>
        </row>
        <row r="19">
          <cell r="DT19">
            <v>37.974227768702725</v>
          </cell>
        </row>
        <row r="20">
          <cell r="DT20">
            <v>18.717339054402501</v>
          </cell>
        </row>
        <row r="22">
          <cell r="DT22">
            <v>143.8592529523039</v>
          </cell>
        </row>
        <row r="23">
          <cell r="DT23">
            <v>110.49597983124451</v>
          </cell>
        </row>
        <row r="24">
          <cell r="DT24">
            <v>102.47621348060531</v>
          </cell>
        </row>
        <row r="25">
          <cell r="DT25">
            <v>8.019766350639209</v>
          </cell>
        </row>
        <row r="26">
          <cell r="DT26">
            <v>33.363273121059407</v>
          </cell>
        </row>
        <row r="27">
          <cell r="DT27">
            <v>340.3858351656479</v>
          </cell>
        </row>
        <row r="55">
          <cell r="DT55">
            <v>9.6154350296770996E-3</v>
          </cell>
        </row>
        <row r="56">
          <cell r="DT56">
            <v>-2.3813143021086169E-2</v>
          </cell>
        </row>
        <row r="58">
          <cell r="DT58">
            <v>-0.10406600581897807</v>
          </cell>
        </row>
        <row r="59">
          <cell r="DT59">
            <v>-6.2222853099620501E-3</v>
          </cell>
        </row>
        <row r="60">
          <cell r="DT60">
            <v>-1.768738207551257E-2</v>
          </cell>
        </row>
        <row r="62">
          <cell r="DT62">
            <v>-4.4850657922356096E-2</v>
          </cell>
        </row>
        <row r="63">
          <cell r="DT63">
            <v>-6.1500690465453589E-2</v>
          </cell>
        </row>
        <row r="64">
          <cell r="DT64">
            <v>-3.8672069381171736E-2</v>
          </cell>
        </row>
        <row r="66">
          <cell r="DT66">
            <v>-0.23119810585451184</v>
          </cell>
        </row>
        <row r="67">
          <cell r="DT67">
            <v>3.8722405028486007E-2</v>
          </cell>
        </row>
        <row r="68">
          <cell r="DT68">
            <v>8.6876829749526152E-2</v>
          </cell>
        </row>
        <row r="69">
          <cell r="DT69">
            <v>0.15551375461971162</v>
          </cell>
        </row>
        <row r="70">
          <cell r="DT70">
            <v>-3.0017018513810889E-2</v>
          </cell>
        </row>
        <row r="72">
          <cell r="DT72">
            <v>7.4374039645432433E-2</v>
          </cell>
        </row>
        <row r="73">
          <cell r="DT73">
            <v>0.1261061704582398</v>
          </cell>
        </row>
        <row r="74">
          <cell r="DT74">
            <v>0.15147941317826308</v>
          </cell>
        </row>
        <row r="75">
          <cell r="DT75">
            <v>-0.12130500068647232</v>
          </cell>
        </row>
        <row r="76">
          <cell r="DT76">
            <v>-6.750135000694657E-2</v>
          </cell>
        </row>
        <row r="77">
          <cell r="DT77">
            <v>-2.1979292232238157E-3</v>
          </cell>
        </row>
        <row r="80">
          <cell r="DT80">
            <v>1.3002889787387728E-2</v>
          </cell>
        </row>
        <row r="81">
          <cell r="DT81">
            <v>-2.2039922572338444E-2</v>
          </cell>
        </row>
        <row r="82">
          <cell r="DT82">
            <v>-3.1529827572050473E-2</v>
          </cell>
        </row>
        <row r="83">
          <cell r="DT83">
            <v>-9.5413696239813217E-2</v>
          </cell>
        </row>
        <row r="84">
          <cell r="DT84">
            <v>-2.7352075204515325E-3</v>
          </cell>
        </row>
        <row r="85">
          <cell r="DT85">
            <v>-1.9042179246195334E-2</v>
          </cell>
        </row>
        <row r="87">
          <cell r="DT87">
            <v>-4.4523911992515153E-2</v>
          </cell>
        </row>
        <row r="88">
          <cell r="DT88">
            <v>-5.996159221379127E-2</v>
          </cell>
        </row>
        <row r="89">
          <cell r="DT89">
            <v>-3.9520567824192998E-2</v>
          </cell>
        </row>
        <row r="91">
          <cell r="DT91">
            <v>-0.2357215532846122</v>
          </cell>
        </row>
        <row r="92">
          <cell r="DT92">
            <v>3.9309205527529034E-2</v>
          </cell>
        </row>
        <row r="93">
          <cell r="DT93">
            <v>8.6586516718020867E-2</v>
          </cell>
        </row>
        <row r="94">
          <cell r="DT94">
            <v>0.15749486863715534</v>
          </cell>
        </row>
        <row r="95">
          <cell r="DT95">
            <v>-2.9624552762480105E-2</v>
          </cell>
        </row>
        <row r="97">
          <cell r="DT97">
            <v>7.8626572909589854E-2</v>
          </cell>
        </row>
        <row r="98">
          <cell r="DT98">
            <v>0.12862484499096705</v>
          </cell>
        </row>
        <row r="99">
          <cell r="DT99">
            <v>0.15343030258716706</v>
          </cell>
        </row>
        <row r="100">
          <cell r="DT100">
            <v>-0.11893536961698203</v>
          </cell>
        </row>
        <row r="101">
          <cell r="DT101">
            <v>-6.4343022052879451E-2</v>
          </cell>
        </row>
        <row r="102">
          <cell r="DT102">
            <v>1.8013721580936171E-3</v>
          </cell>
        </row>
        <row r="130">
          <cell r="DT130">
            <v>5105.8584912054421</v>
          </cell>
        </row>
        <row r="131">
          <cell r="DT131">
            <v>3258.1263898273351</v>
          </cell>
        </row>
        <row r="132">
          <cell r="DT132">
            <v>1007.5652862555389</v>
          </cell>
        </row>
        <row r="133">
          <cell r="DT133">
            <v>291.97247601673268</v>
          </cell>
        </row>
        <row r="134">
          <cell r="DT134">
            <v>546.93530890016586</v>
          </cell>
        </row>
        <row r="135">
          <cell r="DT135">
            <v>157.85937608117993</v>
          </cell>
        </row>
        <row r="137">
          <cell r="DT137">
            <v>967.31143528254836</v>
          </cell>
        </row>
        <row r="138">
          <cell r="DT138">
            <v>219.43747023222511</v>
          </cell>
        </row>
        <row r="139">
          <cell r="DT139">
            <v>714.06541676417021</v>
          </cell>
        </row>
        <row r="141">
          <cell r="DT141">
            <v>255.50173252324601</v>
          </cell>
        </row>
        <row r="142">
          <cell r="DT142">
            <v>290.31367957923413</v>
          </cell>
        </row>
        <row r="143">
          <cell r="DT143">
            <v>685.30215734847161</v>
          </cell>
        </row>
        <row r="144">
          <cell r="DT144">
            <v>440.15002364917621</v>
          </cell>
        </row>
        <row r="145">
          <cell r="DT145">
            <v>245.15213369929535</v>
          </cell>
        </row>
        <row r="147">
          <cell r="DT147">
            <v>1847.732101378107</v>
          </cell>
        </row>
        <row r="148">
          <cell r="DT148">
            <v>1398.2798274292759</v>
          </cell>
        </row>
        <row r="149">
          <cell r="DT149">
            <v>1284.9235222643017</v>
          </cell>
        </row>
        <row r="150">
          <cell r="DT150">
            <v>113.35630516497412</v>
          </cell>
        </row>
        <row r="151">
          <cell r="DT151">
            <v>449.45227394883102</v>
          </cell>
        </row>
        <row r="152">
          <cell r="DT152">
            <v>4420.5563338569709</v>
          </cell>
        </row>
        <row r="155">
          <cell r="DT155">
            <v>7.4796387228890593E-2</v>
          </cell>
        </row>
        <row r="156">
          <cell r="DT156">
            <v>5.9051424840840916E-2</v>
          </cell>
        </row>
        <row r="157">
          <cell r="DT157">
            <v>0.10161944190724892</v>
          </cell>
        </row>
        <row r="158">
          <cell r="DT158">
            <v>4.6262703160679042E-2</v>
          </cell>
        </row>
        <row r="159">
          <cell r="DT159">
            <v>0.10849450430482288</v>
          </cell>
        </row>
        <row r="160">
          <cell r="DT160">
            <v>0.18784644137060336</v>
          </cell>
        </row>
        <row r="162">
          <cell r="DT162">
            <v>3.6137190802028041E-2</v>
          </cell>
        </row>
        <row r="163">
          <cell r="DT163">
            <v>0.15220885622231117</v>
          </cell>
        </row>
        <row r="164">
          <cell r="DT164">
            <v>-5.1341824908324174E-4</v>
          </cell>
        </row>
        <row r="166">
          <cell r="DT166">
            <v>9.4057080464008624E-2</v>
          </cell>
        </row>
        <row r="167">
          <cell r="DT167">
            <v>0.18972196241168104</v>
          </cell>
        </row>
        <row r="168">
          <cell r="DT168">
            <v>-3.0961414616499816E-2</v>
          </cell>
        </row>
        <row r="169">
          <cell r="DT169">
            <v>-5.6126711166826548E-2</v>
          </cell>
        </row>
        <row r="170">
          <cell r="DT170">
            <v>1.7757513636651456E-2</v>
          </cell>
        </row>
        <row r="172">
          <cell r="DT172">
            <v>0.10373093624049545</v>
          </cell>
        </row>
        <row r="173">
          <cell r="DT173">
            <v>0.12244897565794632</v>
          </cell>
        </row>
        <row r="174">
          <cell r="DT174">
            <v>0.13135046805190376</v>
          </cell>
        </row>
        <row r="175">
          <cell r="DT175">
            <v>3.0539185951994785E-2</v>
          </cell>
        </row>
        <row r="176">
          <cell r="DT176">
            <v>4.929307354755097E-2</v>
          </cell>
        </row>
        <row r="177">
          <cell r="DT177">
            <v>9.3293904505525882E-2</v>
          </cell>
        </row>
        <row r="180">
          <cell r="DH180">
            <v>1.3483348949216323E-2</v>
          </cell>
          <cell r="DT180">
            <v>6.6357201719836167E-2</v>
          </cell>
        </row>
        <row r="181">
          <cell r="DH181">
            <v>1.3908001764059597E-2</v>
          </cell>
          <cell r="DT181">
            <v>5.0436366357993867E-2</v>
          </cell>
        </row>
        <row r="182">
          <cell r="DH182">
            <v>-9.0565872572359374E-2</v>
          </cell>
          <cell r="DT182">
            <v>8.2785328862867047E-2</v>
          </cell>
        </row>
        <row r="183">
          <cell r="DH183">
            <v>-6.9042043256920871E-2</v>
          </cell>
          <cell r="DT183">
            <v>3.3788246596623939E-2</v>
          </cell>
        </row>
        <row r="184">
          <cell r="DH184">
            <v>-0.10400851529020294</v>
          </cell>
          <cell r="DT184">
            <v>8.9681691411280351E-2</v>
          </cell>
        </row>
        <row r="185">
          <cell r="DH185">
            <v>-9.108236810746928E-2</v>
          </cell>
          <cell r="DT185">
            <v>0.15415824843828152</v>
          </cell>
        </row>
        <row r="187">
          <cell r="DH187">
            <v>-6.0191308185983949E-3</v>
          </cell>
          <cell r="DT187">
            <v>3.1396147378275341E-2</v>
          </cell>
        </row>
        <row r="188">
          <cell r="DH188">
            <v>-0.14550093808280673</v>
          </cell>
          <cell r="DT188">
            <v>0.13155914375459088</v>
          </cell>
        </row>
        <row r="189">
          <cell r="DH189">
            <v>4.6733393626756214E-2</v>
          </cell>
          <cell r="DT189">
            <v>-5.8921257943489458E-4</v>
          </cell>
        </row>
        <row r="191">
          <cell r="DH191">
            <v>0.36243994655693146</v>
          </cell>
          <cell r="DT191">
            <v>8.0670839501906233E-2</v>
          </cell>
        </row>
        <row r="192">
          <cell r="DH192">
            <v>-0.11575022832399662</v>
          </cell>
          <cell r="DT192">
            <v>0.17579759764503211</v>
          </cell>
        </row>
        <row r="193">
          <cell r="DH193">
            <v>0.18910652296931119</v>
          </cell>
          <cell r="DT193">
            <v>-2.9152702443547618E-2</v>
          </cell>
        </row>
        <row r="194">
          <cell r="DH194">
            <v>0.27613353100722593</v>
          </cell>
          <cell r="DT194">
            <v>-5.2336535782174232E-2</v>
          </cell>
        </row>
        <row r="195">
          <cell r="DH195">
            <v>5.1526589312571813E-2</v>
          </cell>
          <cell r="DT195">
            <v>1.5327028358030015E-2</v>
          </cell>
        </row>
        <row r="197">
          <cell r="DH197">
            <v>1.2704689887579335E-2</v>
          </cell>
          <cell r="DT197">
            <v>9.5584920192879785E-2</v>
          </cell>
        </row>
        <row r="198">
          <cell r="DH198">
            <v>2.0956504187423564E-2</v>
          </cell>
          <cell r="DT198">
            <v>0.1158757378643116</v>
          </cell>
        </row>
        <row r="199">
          <cell r="DH199">
            <v>2.0132899725993969E-2</v>
          </cell>
          <cell r="DT199">
            <v>0.12462881132744807</v>
          </cell>
        </row>
        <row r="200">
          <cell r="DH200">
            <v>2.956913134755923E-2</v>
          </cell>
          <cell r="DT200">
            <v>2.5181693102491076E-2</v>
          </cell>
        </row>
        <row r="201">
          <cell r="DH201">
            <v>-1.0493357437609152E-2</v>
          </cell>
          <cell r="DT201">
            <v>3.6729012924003213E-2</v>
          </cell>
        </row>
        <row r="202">
          <cell r="DT202">
            <v>8.2904502920209344E-2</v>
          </cell>
        </row>
        <row r="205">
          <cell r="DT205">
            <v>6.0574259305167466E-2</v>
          </cell>
        </row>
        <row r="206">
          <cell r="DT206">
            <v>2.6358298622203069E-2</v>
          </cell>
        </row>
        <row r="207">
          <cell r="DT207">
            <v>-1.1694076104647344E-2</v>
          </cell>
        </row>
        <row r="208">
          <cell r="DT208">
            <v>-6.4775379205337824E-2</v>
          </cell>
        </row>
        <row r="209">
          <cell r="DT209">
            <v>9.7737852788082336E-3</v>
          </cell>
        </row>
        <row r="210">
          <cell r="DT210">
            <v>5.167066738384074E-3</v>
          </cell>
        </row>
        <row r="212">
          <cell r="DT212">
            <v>-9.4848996197173241E-3</v>
          </cell>
        </row>
        <row r="213">
          <cell r="DT213">
            <v>-3.2843851246506128E-2</v>
          </cell>
        </row>
        <row r="214">
          <cell r="DT214">
            <v>-3.5329768355307767E-4</v>
          </cell>
        </row>
        <row r="216">
          <cell r="DT216">
            <v>-5.888315724811688E-2</v>
          </cell>
        </row>
        <row r="217">
          <cell r="DT217">
            <v>4.99585837909442E-2</v>
          </cell>
        </row>
        <row r="218">
          <cell r="DT218">
            <v>0.14950539465784618</v>
          </cell>
        </row>
        <row r="219">
          <cell r="DT219">
            <v>0.26027032232001979</v>
          </cell>
        </row>
        <row r="220">
          <cell r="DT220">
            <v>-2.1232126043644883E-2</v>
          </cell>
        </row>
        <row r="222">
          <cell r="DT222">
            <v>0.12845799958908333</v>
          </cell>
        </row>
        <row r="223">
          <cell r="DT223">
            <v>0.19416742301275502</v>
          </cell>
        </row>
        <row r="224">
          <cell r="DT224">
            <v>0.22067502950536522</v>
          </cell>
        </row>
        <row r="225">
          <cell r="DT225">
            <v>-7.7328179276600184E-2</v>
          </cell>
        </row>
        <row r="226">
          <cell r="DT226">
            <v>-4.9808773075823987E-2</v>
          </cell>
        </row>
        <row r="227">
          <cell r="DT227">
            <v>4.5359804324341946E-2</v>
          </cell>
        </row>
        <row r="230">
          <cell r="DH230">
            <v>5.5383582820294874E-2</v>
          </cell>
          <cell r="DT230">
            <v>5.3726101919516989E-2</v>
          </cell>
        </row>
        <row r="231">
          <cell r="DH231">
            <v>6.519122193867477E-2</v>
          </cell>
          <cell r="DT231">
            <v>1.4379538198554309E-2</v>
          </cell>
        </row>
        <row r="232">
          <cell r="DH232">
            <v>-9.2508233582699884E-3</v>
          </cell>
          <cell r="DT232">
            <v>-2.446736557939222E-2</v>
          </cell>
        </row>
        <row r="233">
          <cell r="DH233">
            <v>-1.15089910916778E-2</v>
          </cell>
          <cell r="DT233">
            <v>-7.2388093994626534E-2</v>
          </cell>
        </row>
        <row r="234">
          <cell r="DH234">
            <v>-2.4091169868304063E-2</v>
          </cell>
          <cell r="DT234">
            <v>-3.3357819745059025E-3</v>
          </cell>
        </row>
        <row r="235">
          <cell r="DH235">
            <v>4.3102356671727904E-2</v>
          </cell>
          <cell r="DT235">
            <v>-1.5583668198386413E-2</v>
          </cell>
        </row>
        <row r="237">
          <cell r="DH237">
            <v>4.111141386020245E-2</v>
          </cell>
          <cell r="DT237">
            <v>-1.7674383984822351E-2</v>
          </cell>
        </row>
        <row r="238">
          <cell r="DH238">
            <v>-9.4928290745915911E-3</v>
          </cell>
          <cell r="DT238">
            <v>-5.3961010455389258E-2</v>
          </cell>
        </row>
        <row r="239">
          <cell r="DH239">
            <v>5.9191908075166833E-2</v>
          </cell>
          <cell r="DT239">
            <v>-4.8028628959343456E-3</v>
          </cell>
        </row>
        <row r="241">
          <cell r="DH241">
            <v>0.66798927868532454</v>
          </cell>
          <cell r="DT241">
            <v>-7.8784982903785217E-2</v>
          </cell>
        </row>
        <row r="242">
          <cell r="DH242">
            <v>-7.737062107904924E-3</v>
          </cell>
          <cell r="DT242">
            <v>3.8188107475041644E-2</v>
          </cell>
        </row>
        <row r="243">
          <cell r="DH243">
            <v>9.1317966235847425E-2</v>
          </cell>
          <cell r="DT243">
            <v>0.14752619518200172</v>
          </cell>
        </row>
        <row r="244">
          <cell r="DH244">
            <v>0.10361839989143018</v>
          </cell>
          <cell r="DT244">
            <v>0.25482076569151757</v>
          </cell>
        </row>
        <row r="245">
          <cell r="DH245">
            <v>7.1607451506577879E-2</v>
          </cell>
          <cell r="DT245">
            <v>-2.9541158331299555E-2</v>
          </cell>
        </row>
        <row r="247">
          <cell r="DH247">
            <v>3.7410162549014192E-2</v>
          </cell>
          <cell r="DT247">
            <v>0.12776332869219109</v>
          </cell>
        </row>
        <row r="248">
          <cell r="DH248">
            <v>4.3980058967997282E-2</v>
          </cell>
          <cell r="DT248">
            <v>0.19037053703719065</v>
          </cell>
        </row>
        <row r="249">
          <cell r="DH249">
            <v>3.7864550863238255E-2</v>
          </cell>
          <cell r="DT249">
            <v>0.21750102495100632</v>
          </cell>
        </row>
        <row r="250">
          <cell r="DH250">
            <v>0.11052302268987768</v>
          </cell>
          <cell r="DT250">
            <v>-8.5522226800759715E-2</v>
          </cell>
        </row>
        <row r="251">
          <cell r="DH251">
            <v>1.8981226480859537E-2</v>
          </cell>
          <cell r="DT251">
            <v>-5.2161915390190328E-2</v>
          </cell>
        </row>
        <row r="252">
          <cell r="DT252">
            <v>3.9406044193784906E-2</v>
          </cell>
        </row>
        <row r="255">
          <cell r="DT255">
            <v>6.9981565298113058E-2</v>
          </cell>
        </row>
        <row r="256">
          <cell r="DT256">
            <v>5.7656910013705431E-2</v>
          </cell>
        </row>
        <row r="257">
          <cell r="DT257">
            <v>8.4170253306042442E-2</v>
          </cell>
        </row>
        <row r="258">
          <cell r="DT258">
            <v>4.1043966273686339E-2</v>
          </cell>
        </row>
        <row r="259">
          <cell r="DT259">
            <v>8.6934009279206137E-2</v>
          </cell>
        </row>
        <row r="260">
          <cell r="DT260">
            <v>0.15881976533214548</v>
          </cell>
        </row>
        <row r="262">
          <cell r="DT262">
            <v>3.8547520505368915E-2</v>
          </cell>
        </row>
        <row r="263">
          <cell r="DT263">
            <v>0.13614440099704428</v>
          </cell>
        </row>
        <row r="264">
          <cell r="DT264">
            <v>7.170563793009288E-3</v>
          </cell>
        </row>
        <row r="266">
          <cell r="DT266">
            <v>0.15375861213151576</v>
          </cell>
        </row>
        <row r="267">
          <cell r="DT267">
            <v>0.17093420993856734</v>
          </cell>
        </row>
        <row r="268">
          <cell r="DT268">
            <v>-3.0387761712054817E-2</v>
          </cell>
        </row>
        <row r="269">
          <cell r="DT269">
            <v>-5.8363687420710519E-2</v>
          </cell>
        </row>
        <row r="270">
          <cell r="DT270">
            <v>2.3248250033486295E-2</v>
          </cell>
        </row>
        <row r="272">
          <cell r="DT272">
            <v>9.2572118541873749E-2</v>
          </cell>
        </row>
        <row r="273">
          <cell r="DT273">
            <v>0.10908850201711395</v>
          </cell>
        </row>
        <row r="274">
          <cell r="DT274">
            <v>0.11512045297948714</v>
          </cell>
        </row>
        <row r="275">
          <cell r="DT275">
            <v>4.6165255930623816E-2</v>
          </cell>
        </row>
        <row r="276">
          <cell r="DT276">
            <v>4.4738029892545939E-2</v>
          </cell>
        </row>
        <row r="277">
          <cell r="DT277">
            <v>8.7345126331969114E-2</v>
          </cell>
        </row>
      </sheetData>
      <sheetData sheetId="6">
        <row r="5">
          <cell r="DT5">
            <v>186.14227832040336</v>
          </cell>
        </row>
        <row r="6">
          <cell r="DT6">
            <v>111.84316545022256</v>
          </cell>
        </row>
        <row r="7">
          <cell r="DT7">
            <v>36.365609797714306</v>
          </cell>
        </row>
        <row r="8">
          <cell r="DT8">
            <v>10.12462452977009</v>
          </cell>
        </row>
        <row r="9">
          <cell r="DT9">
            <v>20.529006928592914</v>
          </cell>
        </row>
        <row r="10">
          <cell r="DT10">
            <v>5.5796979372467206</v>
          </cell>
        </row>
        <row r="12">
          <cell r="DT12">
            <v>45.41286641894434</v>
          </cell>
        </row>
        <row r="13">
          <cell r="DT13">
            <v>9.2737436763846706</v>
          </cell>
        </row>
        <row r="14">
          <cell r="DT14">
            <v>35.0872379033298</v>
          </cell>
        </row>
        <row r="16">
          <cell r="DT16">
            <v>8.2137199170819688</v>
          </cell>
        </row>
        <row r="17">
          <cell r="DT17">
            <v>11.572893033566299</v>
          </cell>
        </row>
        <row r="18">
          <cell r="DT18">
            <v>8.2703387990978197</v>
          </cell>
        </row>
        <row r="19">
          <cell r="DT19">
            <v>5.4077525398225195</v>
          </cell>
        </row>
        <row r="20">
          <cell r="DT20">
            <v>2.8625862592753002</v>
          </cell>
        </row>
        <row r="22">
          <cell r="DT22">
            <v>74.299112870180807</v>
          </cell>
        </row>
        <row r="23">
          <cell r="DT23">
            <v>55.352207367105606</v>
          </cell>
        </row>
        <row r="24">
          <cell r="DT24">
            <v>51.897995667348901</v>
          </cell>
        </row>
        <row r="25">
          <cell r="DT25">
            <v>3.4542116997567041</v>
          </cell>
        </row>
        <row r="26">
          <cell r="DT26">
            <v>18.946905503075204</v>
          </cell>
        </row>
        <row r="27">
          <cell r="DT27">
            <v>177.87193952130553</v>
          </cell>
        </row>
        <row r="55">
          <cell r="DT55">
            <v>-3.0436025766605201E-2</v>
          </cell>
        </row>
        <row r="56">
          <cell r="DT56">
            <v>-6.6302827328403757E-2</v>
          </cell>
        </row>
        <row r="57">
          <cell r="DT57">
            <v>-5.6604591412582117E-2</v>
          </cell>
        </row>
        <row r="58">
          <cell r="DT58">
            <v>-0.15691792506368651</v>
          </cell>
        </row>
        <row r="59">
          <cell r="DT59">
            <v>-1.2073591233784708E-2</v>
          </cell>
        </row>
        <row r="60">
          <cell r="DT60">
            <v>-1.1010517041269874E-2</v>
          </cell>
        </row>
        <row r="62">
          <cell r="DT62">
            <v>-6.5836553120023678E-2</v>
          </cell>
        </row>
        <row r="63">
          <cell r="DT63">
            <v>-7.9070286207144624E-2</v>
          </cell>
        </row>
        <row r="64">
          <cell r="DT64">
            <v>-6.2312432491064995E-2</v>
          </cell>
        </row>
        <row r="66">
          <cell r="DT66">
            <v>-0.25279220873326114</v>
          </cell>
        </row>
        <row r="67">
          <cell r="DT67">
            <v>5.4112615994488245E-3</v>
          </cell>
        </row>
        <row r="68">
          <cell r="DT68">
            <v>4.3714587023573337E-3</v>
          </cell>
        </row>
        <row r="69">
          <cell r="DT69">
            <v>4.8798561461668166E-2</v>
          </cell>
        </row>
        <row r="70">
          <cell r="DT70">
            <v>-7.0046121958939445E-2</v>
          </cell>
        </row>
        <row r="72">
          <cell r="DT72">
            <v>2.9069476436805797E-2</v>
          </cell>
        </row>
        <row r="73">
          <cell r="DT73">
            <v>7.4649415914141759E-2</v>
          </cell>
        </row>
        <row r="74">
          <cell r="DT74">
            <v>0.10430976750764742</v>
          </cell>
        </row>
        <row r="75">
          <cell r="DT75">
            <v>-0.23432954343486634</v>
          </cell>
        </row>
        <row r="76">
          <cell r="DT76">
            <v>-8.4383804248283401E-2</v>
          </cell>
        </row>
        <row r="77">
          <cell r="DT77">
            <v>-3.1995834550570978E-2</v>
          </cell>
        </row>
        <row r="80">
          <cell r="DT80">
            <v>-2.7339798048645392E-2</v>
          </cell>
        </row>
        <row r="81">
          <cell r="DT81">
            <v>-6.5270668282037647E-2</v>
          </cell>
        </row>
        <row r="82">
          <cell r="DT82">
            <v>-5.5534283333829371E-2</v>
          </cell>
        </row>
        <row r="83">
          <cell r="DT83">
            <v>-0.14923956771240976</v>
          </cell>
        </row>
        <row r="84">
          <cell r="DT84">
            <v>-1.3038440914664551E-2</v>
          </cell>
        </row>
        <row r="85">
          <cell r="DT85">
            <v>-1.1276098785989341E-2</v>
          </cell>
        </row>
        <row r="87">
          <cell r="DT87">
            <v>-6.5753713452429086E-2</v>
          </cell>
        </row>
        <row r="88">
          <cell r="DT88">
            <v>-7.546845829083304E-2</v>
          </cell>
        </row>
        <row r="89">
          <cell r="DT89">
            <v>-6.3276064838941215E-2</v>
          </cell>
        </row>
        <row r="91">
          <cell r="DT91">
            <v>-0.25112710597594767</v>
          </cell>
        </row>
        <row r="92">
          <cell r="DT92">
            <v>8.2513737989349245E-3</v>
          </cell>
        </row>
        <row r="93">
          <cell r="DT93">
            <v>1.2971617958856818E-3</v>
          </cell>
        </row>
        <row r="94">
          <cell r="DT94">
            <v>4.333704183681153E-2</v>
          </cell>
        </row>
        <row r="95">
          <cell r="DT95">
            <v>-6.695491834329681E-2</v>
          </cell>
        </row>
        <row r="97">
          <cell r="DT97">
            <v>3.3820198304543192E-2</v>
          </cell>
        </row>
        <row r="98">
          <cell r="DT98">
            <v>7.8485167885751217E-2</v>
          </cell>
        </row>
        <row r="99">
          <cell r="DT99">
            <v>0.10727087114725631</v>
          </cell>
        </row>
        <row r="100">
          <cell r="DT100">
            <v>-0.23055964285171737</v>
          </cell>
        </row>
        <row r="101">
          <cell r="DT101">
            <v>-8.2233909159862395E-2</v>
          </cell>
        </row>
        <row r="102">
          <cell r="DT102">
            <v>-2.8629993776174034E-2</v>
          </cell>
        </row>
        <row r="130">
          <cell r="DT130">
            <v>2458.2038880340633</v>
          </cell>
        </row>
        <row r="131">
          <cell r="DT131">
            <v>1482.3302346059504</v>
          </cell>
        </row>
        <row r="132">
          <cell r="DT132">
            <v>459.69274921743352</v>
          </cell>
        </row>
        <row r="133">
          <cell r="DT133">
            <v>139.74155569141203</v>
          </cell>
        </row>
        <row r="134">
          <cell r="DT134">
            <v>252.49856041554409</v>
          </cell>
        </row>
        <row r="135">
          <cell r="DT135">
            <v>65.878963956045112</v>
          </cell>
        </row>
        <row r="137">
          <cell r="DT137">
            <v>617.26610585603737</v>
          </cell>
        </row>
        <row r="138">
          <cell r="DT138">
            <v>122.94609223745009</v>
          </cell>
        </row>
        <row r="139">
          <cell r="DT139">
            <v>480.67575179972084</v>
          </cell>
        </row>
        <row r="141">
          <cell r="DT141">
            <v>112.82233770007525</v>
          </cell>
        </row>
        <row r="142">
          <cell r="DT142">
            <v>158.9372382891701</v>
          </cell>
        </row>
        <row r="143">
          <cell r="DT143">
            <v>106.16424143099538</v>
          </cell>
        </row>
        <row r="144">
          <cell r="DT144">
            <v>67.19038357755484</v>
          </cell>
        </row>
        <row r="145">
          <cell r="DT145">
            <v>38.973857853440549</v>
          </cell>
        </row>
        <row r="147">
          <cell r="DT147">
            <v>975.87365342811313</v>
          </cell>
        </row>
        <row r="148">
          <cell r="DT148">
            <v>717.40876167001397</v>
          </cell>
        </row>
        <row r="149">
          <cell r="DT149">
            <v>664.033553182731</v>
          </cell>
        </row>
        <row r="150">
          <cell r="DT150">
            <v>53.375208487282904</v>
          </cell>
        </row>
        <row r="151">
          <cell r="DT151">
            <v>258.4648917580991</v>
          </cell>
        </row>
        <row r="152">
          <cell r="DT152">
            <v>2352.0396466030679</v>
          </cell>
        </row>
        <row r="155">
          <cell r="DT155">
            <v>4.4687491138889035E-2</v>
          </cell>
        </row>
        <row r="156">
          <cell r="DT156">
            <v>3.3327214300541641E-2</v>
          </cell>
        </row>
        <row r="157">
          <cell r="DT157">
            <v>7.1373273126326575E-2</v>
          </cell>
        </row>
        <row r="158">
          <cell r="DT158">
            <v>-3.4005918323960493E-3</v>
          </cell>
        </row>
        <row r="159">
          <cell r="DT159">
            <v>8.8713837933375617E-2</v>
          </cell>
        </row>
        <row r="160">
          <cell r="DT160">
            <v>0.18296018677851733</v>
          </cell>
        </row>
        <row r="162">
          <cell r="DT162">
            <v>2.4429401110790394E-3</v>
          </cell>
        </row>
        <row r="163">
          <cell r="DT163">
            <v>0.12475370510613648</v>
          </cell>
        </row>
        <row r="164">
          <cell r="DT164">
            <v>-2.8729703146600505E-2</v>
          </cell>
        </row>
        <row r="166">
          <cell r="DT166">
            <v>1.3714245430227701E-2</v>
          </cell>
        </row>
        <row r="167">
          <cell r="DT167">
            <v>0.15444589920001262</v>
          </cell>
        </row>
        <row r="168">
          <cell r="DT168">
            <v>-8.2035269435887015E-2</v>
          </cell>
        </row>
        <row r="169">
          <cell r="DT169">
            <v>-0.1110396784845985</v>
          </cell>
        </row>
        <row r="170">
          <cell r="DT170">
            <v>-2.7323095406244113E-2</v>
          </cell>
        </row>
        <row r="172">
          <cell r="DT172">
            <v>6.2429489631659951E-2</v>
          </cell>
        </row>
        <row r="173">
          <cell r="DT173">
            <v>7.5699760267946337E-2</v>
          </cell>
        </row>
        <row r="174">
          <cell r="DT174">
            <v>8.4630523762853516E-2</v>
          </cell>
        </row>
        <row r="175">
          <cell r="DT175">
            <v>-2.4252924658789254E-2</v>
          </cell>
        </row>
        <row r="176">
          <cell r="DT176">
            <v>2.7254664510099058E-2</v>
          </cell>
        </row>
        <row r="177">
          <cell r="DT177">
            <v>5.1237821901401137E-2</v>
          </cell>
        </row>
        <row r="180">
          <cell r="DT180">
            <v>3.5690936644700022E-2</v>
          </cell>
        </row>
        <row r="181">
          <cell r="DT181">
            <v>2.3968176269862473E-2</v>
          </cell>
        </row>
        <row r="182">
          <cell r="DT182">
            <v>5.2088463721333911E-2</v>
          </cell>
        </row>
        <row r="183">
          <cell r="DT183">
            <v>-1.5348276236867853E-2</v>
          </cell>
        </row>
        <row r="184">
          <cell r="DT184">
            <v>6.8462168516530753E-2</v>
          </cell>
        </row>
        <row r="185">
          <cell r="DT185">
            <v>0.14709112297970184</v>
          </cell>
        </row>
        <row r="187">
          <cell r="DT187">
            <v>-8.9105320046012348E-4</v>
          </cell>
        </row>
        <row r="188">
          <cell r="DT188">
            <v>0.1077654529033143</v>
          </cell>
        </row>
        <row r="189">
          <cell r="DT189">
            <v>-2.8717572816773451E-2</v>
          </cell>
        </row>
        <row r="191">
          <cell r="DT191">
            <v>4.3829709116915971E-4</v>
          </cell>
        </row>
        <row r="192">
          <cell r="DT192">
            <v>0.14046623272082637</v>
          </cell>
        </row>
        <row r="193">
          <cell r="DT193">
            <v>-8.1186880347282941E-2</v>
          </cell>
        </row>
        <row r="194">
          <cell r="DT194">
            <v>-0.10843900151896735</v>
          </cell>
        </row>
        <row r="195">
          <cell r="DT195">
            <v>-3.0414439899672741E-2</v>
          </cell>
        </row>
        <row r="197">
          <cell r="DT197">
            <v>5.397396798797538E-2</v>
          </cell>
        </row>
        <row r="198">
          <cell r="DT198">
            <v>6.8982408392324723E-2</v>
          </cell>
        </row>
        <row r="199">
          <cell r="DT199">
            <v>7.8320696095186992E-2</v>
          </cell>
        </row>
        <row r="200">
          <cell r="DT200">
            <v>-3.565530068670919E-2</v>
          </cell>
        </row>
        <row r="201">
          <cell r="DT201">
            <v>1.4361362108176623E-2</v>
          </cell>
        </row>
        <row r="202">
          <cell r="DT202">
            <v>4.1665031332695612E-2</v>
          </cell>
        </row>
        <row r="205">
          <cell r="DT205">
            <v>-3.5941143636415429E-3</v>
          </cell>
        </row>
        <row r="206">
          <cell r="DT206">
            <v>-3.8048658027172055E-2</v>
          </cell>
        </row>
        <row r="207">
          <cell r="DT207">
            <v>-4.293962561098541E-2</v>
          </cell>
        </row>
        <row r="208">
          <cell r="DT208">
            <v>-0.14095173591778798</v>
          </cell>
        </row>
        <row r="209">
          <cell r="DT209">
            <v>-1.9439939837305742E-3</v>
          </cell>
        </row>
        <row r="210">
          <cell r="DT210">
            <v>1.5135827198227592E-2</v>
          </cell>
        </row>
        <row r="212">
          <cell r="DT212">
            <v>-4.4294631856001354E-2</v>
          </cell>
        </row>
        <row r="213">
          <cell r="DT213">
            <v>-5.0939542157592665E-2</v>
          </cell>
        </row>
        <row r="214">
          <cell r="DT214">
            <v>-4.2624252073317881E-2</v>
          </cell>
        </row>
        <row r="216">
          <cell r="DT216">
            <v>-0.13778509292035079</v>
          </cell>
        </row>
        <row r="217">
          <cell r="DT217">
            <v>1.4938340455520116E-2</v>
          </cell>
        </row>
        <row r="218">
          <cell r="DT218">
            <v>4.4793766272904101E-2</v>
          </cell>
        </row>
        <row r="219">
          <cell r="DT219">
            <v>8.9316011567236009E-2</v>
          </cell>
        </row>
        <row r="220">
          <cell r="DT220">
            <v>-2.9056431864582621E-2</v>
          </cell>
        </row>
        <row r="222">
          <cell r="DT222">
            <v>5.4504879263113537E-2</v>
          </cell>
        </row>
        <row r="223">
          <cell r="DT223">
            <v>0.10535935954225817</v>
          </cell>
        </row>
        <row r="224">
          <cell r="DT224">
            <v>0.13296778594480951</v>
          </cell>
        </row>
        <row r="225">
          <cell r="DT225">
            <v>-0.19252268853155252</v>
          </cell>
        </row>
        <row r="226">
          <cell r="DT226">
            <v>-7.0586850228639419E-2</v>
          </cell>
        </row>
        <row r="227">
          <cell r="DT227">
            <v>-6.2023531884485283E-3</v>
          </cell>
        </row>
        <row r="230">
          <cell r="DT230">
            <v>-1.0224347657440513E-2</v>
          </cell>
        </row>
        <row r="231">
          <cell r="DT231">
            <v>-4.9771396649499589E-2</v>
          </cell>
        </row>
        <row r="232">
          <cell r="DT232">
            <v>-5.7520780411894346E-2</v>
          </cell>
        </row>
        <row r="233">
          <cell r="DT233">
            <v>-0.14814120020453991</v>
          </cell>
        </row>
        <row r="234">
          <cell r="DT234">
            <v>-1.954823799672234E-2</v>
          </cell>
        </row>
        <row r="235">
          <cell r="DT235">
            <v>-2.1630668433044731E-3</v>
          </cell>
        </row>
        <row r="237">
          <cell r="DT237">
            <v>-5.1601664000798464E-2</v>
          </cell>
        </row>
        <row r="238">
          <cell r="DT238">
            <v>-6.9322596518256674E-2</v>
          </cell>
        </row>
        <row r="239">
          <cell r="DT239">
            <v>-4.6614944646582335E-2</v>
          </cell>
        </row>
        <row r="241">
          <cell r="DT241">
            <v>-0.15307013242902323</v>
          </cell>
        </row>
        <row r="242">
          <cell r="DT242">
            <v>5.4262268142324377E-3</v>
          </cell>
        </row>
        <row r="243">
          <cell r="DT243">
            <v>2.9542433913609001E-2</v>
          </cell>
        </row>
        <row r="244">
          <cell r="DT244">
            <v>7.9882316277013032E-2</v>
          </cell>
        </row>
        <row r="245">
          <cell r="DT245">
            <v>-5.2979964486030373E-2</v>
          </cell>
        </row>
        <row r="247">
          <cell r="DT247">
            <v>5.3921669061897992E-2</v>
          </cell>
        </row>
        <row r="248">
          <cell r="DT248">
            <v>0.1025431626293718</v>
          </cell>
        </row>
        <row r="249">
          <cell r="DT249">
            <v>0.13110672917068422</v>
          </cell>
        </row>
        <row r="250">
          <cell r="DT250">
            <v>-0.2058282096441918</v>
          </cell>
        </row>
        <row r="251">
          <cell r="DT251">
            <v>-7.3049027234351249E-2</v>
          </cell>
        </row>
        <row r="252">
          <cell r="DT252">
            <v>-1.2011801168805625E-2</v>
          </cell>
        </row>
        <row r="255">
          <cell r="DT255">
            <v>4.01009696689405E-2</v>
          </cell>
        </row>
        <row r="256">
          <cell r="DT256">
            <v>3.1645995649794756E-2</v>
          </cell>
        </row>
        <row r="257">
          <cell r="DT257">
            <v>5.333329970745404E-2</v>
          </cell>
        </row>
        <row r="258">
          <cell r="DT258">
            <v>-2.0560224954563333E-3</v>
          </cell>
        </row>
        <row r="259">
          <cell r="DT259">
            <v>6.2581646531480351E-2</v>
          </cell>
        </row>
        <row r="260">
          <cell r="DT260">
            <v>0.14764149511560043</v>
          </cell>
        </row>
        <row r="262">
          <cell r="DT262">
            <v>6.2989331582732344E-3</v>
          </cell>
        </row>
        <row r="263">
          <cell r="DT263">
            <v>0.11106692547137675</v>
          </cell>
        </row>
        <row r="264">
          <cell r="DT264">
            <v>-2.0829103179109132E-2</v>
          </cell>
        </row>
        <row r="266">
          <cell r="DT266">
            <v>6.4041797909709874E-2</v>
          </cell>
        </row>
        <row r="267">
          <cell r="DT267">
            <v>0.13585789328787157</v>
          </cell>
        </row>
        <row r="268">
          <cell r="DT268">
            <v>-8.2171738018963048E-2</v>
          </cell>
        </row>
        <row r="269">
          <cell r="DT269">
            <v>-0.11314796994633858</v>
          </cell>
        </row>
        <row r="270">
          <cell r="DT270">
            <v>-2.4334461054364653E-2</v>
          </cell>
        </row>
        <row r="272">
          <cell r="DT272">
            <v>5.3290290780506622E-2</v>
          </cell>
        </row>
        <row r="273">
          <cell r="DT273">
            <v>6.4802301017810704E-2</v>
          </cell>
        </row>
        <row r="274">
          <cell r="DT274">
            <v>7.0918665630333333E-2</v>
          </cell>
        </row>
        <row r="275">
          <cell r="DT275">
            <v>-4.3872808673578456E-3</v>
          </cell>
        </row>
        <row r="276">
          <cell r="DT276">
            <v>2.2932353499490299E-2</v>
          </cell>
        </row>
        <row r="277">
          <cell r="DT277">
            <v>4.6370042572217107E-2</v>
          </cell>
        </row>
      </sheetData>
      <sheetData sheetId="7">
        <row r="5">
          <cell r="DT5">
            <v>210.93512366834977</v>
          </cell>
        </row>
        <row r="6">
          <cell r="DT6">
            <v>141.37498358622668</v>
          </cell>
        </row>
        <row r="7">
          <cell r="DT7">
            <v>44.147915102380196</v>
          </cell>
        </row>
        <row r="8">
          <cell r="DT8">
            <v>11.363016653191723</v>
          </cell>
        </row>
        <row r="9">
          <cell r="DT9">
            <v>24.490342444924099</v>
          </cell>
        </row>
        <row r="10">
          <cell r="DT10">
            <v>7.5622140787935397</v>
          </cell>
        </row>
        <row r="12">
          <cell r="DT12">
            <v>26.869216170839497</v>
          </cell>
        </row>
        <row r="13">
          <cell r="DT13">
            <v>7.6416185941176398</v>
          </cell>
        </row>
        <row r="14">
          <cell r="DT14">
            <v>17.633437845558596</v>
          </cell>
        </row>
        <row r="16">
          <cell r="DT16">
            <v>10.0169691051874</v>
          </cell>
        </row>
        <row r="17">
          <cell r="DT17">
            <v>10.110688923267301</v>
          </cell>
        </row>
        <row r="18">
          <cell r="DT18">
            <v>48.421228024007405</v>
          </cell>
        </row>
        <row r="19">
          <cell r="DT19">
            <v>32.566475228880201</v>
          </cell>
        </row>
        <row r="20">
          <cell r="DT20">
            <v>15.854752795127201</v>
          </cell>
        </row>
        <row r="22">
          <cell r="DT22">
            <v>69.560140082123112</v>
          </cell>
        </row>
        <row r="23">
          <cell r="DT23">
            <v>55.143772464138898</v>
          </cell>
        </row>
        <row r="24">
          <cell r="DT24">
            <v>50.578217813256401</v>
          </cell>
        </row>
        <row r="25">
          <cell r="DT25">
            <v>4.5655546508825049</v>
          </cell>
        </row>
        <row r="26">
          <cell r="DT26">
            <v>14.4163676179842</v>
          </cell>
        </row>
        <row r="27">
          <cell r="DT27">
            <v>162.51389564434237</v>
          </cell>
        </row>
        <row r="55">
          <cell r="DT55">
            <v>4.7811732857829359E-2</v>
          </cell>
        </row>
        <row r="56">
          <cell r="DT56">
            <v>1.2642999036849734E-2</v>
          </cell>
        </row>
        <row r="57">
          <cell r="DT57">
            <v>-1.7093251732798076E-2</v>
          </cell>
        </row>
        <row r="58">
          <cell r="DT58">
            <v>-5.1061310291174111E-2</v>
          </cell>
        </row>
        <row r="59">
          <cell r="DT59">
            <v>-1.2637649570973464E-3</v>
          </cell>
        </row>
        <row r="60">
          <cell r="DT60">
            <v>-2.2556321678088076E-2</v>
          </cell>
        </row>
        <row r="62">
          <cell r="DT62">
            <v>-7.1533152240409459E-3</v>
          </cell>
        </row>
        <row r="63">
          <cell r="DT63">
            <v>-3.9256716889600196E-2</v>
          </cell>
        </row>
        <row r="64">
          <cell r="DT64">
            <v>1.2100828987126055E-2</v>
          </cell>
        </row>
        <row r="66">
          <cell r="DT66">
            <v>-0.21253743525724056</v>
          </cell>
        </row>
        <row r="67">
          <cell r="DT67">
            <v>7.9667022870388182E-2</v>
          </cell>
        </row>
        <row r="68">
          <cell r="DT68">
            <v>0.10234333672359508</v>
          </cell>
        </row>
        <row r="69">
          <cell r="DT69">
            <v>0.17537268342475931</v>
          </cell>
        </row>
        <row r="70">
          <cell r="DT70">
            <v>-2.2419600080915592E-2</v>
          </cell>
        </row>
        <row r="72">
          <cell r="DT72">
            <v>0.12738845988811232</v>
          </cell>
        </row>
        <row r="73">
          <cell r="DT73">
            <v>0.18296335450019807</v>
          </cell>
        </row>
        <row r="74">
          <cell r="DT74">
            <v>0.20426061141649354</v>
          </cell>
        </row>
        <row r="75">
          <cell r="DT75">
            <v>-1.0831948049629725E-2</v>
          </cell>
        </row>
        <row r="76">
          <cell r="DT76">
            <v>-4.4343055310032242E-2</v>
          </cell>
        </row>
        <row r="77">
          <cell r="DT77">
            <v>3.2592054743303178E-2</v>
          </cell>
        </row>
        <row r="80">
          <cell r="DT80">
            <v>5.2252366753039459E-2</v>
          </cell>
        </row>
        <row r="81">
          <cell r="DT81">
            <v>1.5822107436365584E-2</v>
          </cell>
        </row>
        <row r="82">
          <cell r="DT82">
            <v>-1.0773121643558259E-2</v>
          </cell>
        </row>
        <row r="83">
          <cell r="DT83">
            <v>-4.0696042330534032E-2</v>
          </cell>
        </row>
        <row r="84">
          <cell r="DT84">
            <v>6.1319500634877677E-3</v>
          </cell>
        </row>
        <row r="85">
          <cell r="DT85">
            <v>-2.4525880850943427E-2</v>
          </cell>
        </row>
        <row r="87">
          <cell r="DT87">
            <v>-5.6276491361962888E-3</v>
          </cell>
        </row>
        <row r="88">
          <cell r="DT88">
            <v>-3.9910934861836278E-2</v>
          </cell>
        </row>
        <row r="89">
          <cell r="DT89">
            <v>1.1901338688126151E-2</v>
          </cell>
        </row>
        <row r="91">
          <cell r="DT91">
            <v>-0.22182236134775979</v>
          </cell>
        </row>
        <row r="92">
          <cell r="DT92">
            <v>7.7596794950216985E-2</v>
          </cell>
        </row>
        <row r="93">
          <cell r="DT93">
            <v>0.10294283305218888</v>
          </cell>
        </row>
        <row r="94">
          <cell r="DT94">
            <v>0.17929413561031904</v>
          </cell>
        </row>
        <row r="95">
          <cell r="DT95">
            <v>-2.2415459651000003E-2</v>
          </cell>
        </row>
        <row r="97">
          <cell r="DT97">
            <v>0.13170658976139538</v>
          </cell>
        </row>
        <row r="98">
          <cell r="DT98">
            <v>0.18482543529900752</v>
          </cell>
        </row>
        <row r="99">
          <cell r="DT99">
            <v>0.20588293238139532</v>
          </cell>
        </row>
        <row r="100">
          <cell r="DT100">
            <v>-9.7600387740200967E-3</v>
          </cell>
        </row>
        <row r="101">
          <cell r="DT101">
            <v>-3.947175347379317E-2</v>
          </cell>
        </row>
        <row r="102">
          <cell r="DT102">
            <v>3.8062362672736327E-2</v>
          </cell>
        </row>
        <row r="130">
          <cell r="DT130">
            <v>2647.6546031713788</v>
          </cell>
        </row>
        <row r="131">
          <cell r="DT131">
            <v>1775.7961552213856</v>
          </cell>
        </row>
        <row r="132">
          <cell r="DT132">
            <v>547.87253703810563</v>
          </cell>
        </row>
        <row r="133">
          <cell r="DT133">
            <v>152.23092032532071</v>
          </cell>
        </row>
        <row r="134">
          <cell r="DT134">
            <v>294.43674848462177</v>
          </cell>
        </row>
        <row r="135">
          <cell r="DT135">
            <v>91.980412125134805</v>
          </cell>
        </row>
        <row r="137">
          <cell r="DT137">
            <v>350.04532942651099</v>
          </cell>
        </row>
        <row r="138">
          <cell r="DT138">
            <v>96.491377994775036</v>
          </cell>
        </row>
        <row r="139">
          <cell r="DT139">
            <v>233.38966496444951</v>
          </cell>
        </row>
        <row r="141">
          <cell r="DT141">
            <v>142.67939482317078</v>
          </cell>
        </row>
        <row r="142">
          <cell r="DT142">
            <v>131.37644129006404</v>
          </cell>
        </row>
        <row r="143">
          <cell r="DT143">
            <v>579.13791591747622</v>
          </cell>
        </row>
        <row r="144">
          <cell r="DT144">
            <v>372.95964007162138</v>
          </cell>
        </row>
        <row r="145">
          <cell r="DT145">
            <v>206.17827584585481</v>
          </cell>
        </row>
        <row r="147">
          <cell r="DT147">
            <v>871.85844794999366</v>
          </cell>
        </row>
        <row r="148">
          <cell r="DT148">
            <v>680.87106575926191</v>
          </cell>
        </row>
        <row r="149">
          <cell r="DT149">
            <v>620.88996908157071</v>
          </cell>
        </row>
        <row r="150">
          <cell r="DT150">
            <v>59.981096677691205</v>
          </cell>
        </row>
        <row r="151">
          <cell r="DT151">
            <v>190.98738219073195</v>
          </cell>
        </row>
        <row r="152">
          <cell r="DT152">
            <v>2068.516687253903</v>
          </cell>
        </row>
        <row r="155">
          <cell r="DT155">
            <v>0.10434728491431189</v>
          </cell>
        </row>
        <row r="156">
          <cell r="DT156">
            <v>8.1526080170080117E-2</v>
          </cell>
        </row>
        <row r="157">
          <cell r="DT157">
            <v>0.12834706819984021</v>
          </cell>
        </row>
        <row r="158">
          <cell r="DT158">
            <v>9.6417631820050032E-2</v>
          </cell>
        </row>
        <row r="159">
          <cell r="DT159">
            <v>0.12603927132020432</v>
          </cell>
        </row>
        <row r="160">
          <cell r="DT160">
            <v>0.19137099721478745</v>
          </cell>
        </row>
        <row r="162">
          <cell r="DT162">
            <v>0.10141974565311762</v>
          </cell>
        </row>
        <row r="163">
          <cell r="DT163">
            <v>0.18919558433425165</v>
          </cell>
        </row>
        <row r="164">
          <cell r="DT164">
            <v>6.3093099046385825E-2</v>
          </cell>
        </row>
        <row r="166">
          <cell r="DT166">
            <v>0.16720690461564014</v>
          </cell>
        </row>
        <row r="167">
          <cell r="DT167">
            <v>0.23539070181075772</v>
          </cell>
        </row>
        <row r="168">
          <cell r="DT168">
            <v>-2.0976089659972885E-2</v>
          </cell>
        </row>
        <row r="169">
          <cell r="DT169">
            <v>-4.5504579811665113E-2</v>
          </cell>
        </row>
        <row r="170">
          <cell r="DT170">
            <v>2.6752853624676165E-2</v>
          </cell>
        </row>
        <row r="172">
          <cell r="DT172">
            <v>0.15394167580570128</v>
          </cell>
        </row>
        <row r="173">
          <cell r="DT173">
            <v>0.1763141894418927</v>
          </cell>
        </row>
        <row r="174">
          <cell r="DT174">
            <v>0.18598603449214468</v>
          </cell>
        </row>
        <row r="175">
          <cell r="DT175">
            <v>8.4743389345496745E-2</v>
          </cell>
        </row>
        <row r="176">
          <cell r="DT176">
            <v>8.0668638108583046E-2</v>
          </cell>
        </row>
        <row r="177">
          <cell r="DT177">
            <v>0.14539774960385854</v>
          </cell>
        </row>
        <row r="180">
          <cell r="DT180">
            <v>9.6457902812045138E-2</v>
          </cell>
        </row>
        <row r="181">
          <cell r="DT181">
            <v>7.3555521216200237E-2</v>
          </cell>
        </row>
        <row r="182">
          <cell r="DT182">
            <v>0.10987829971294838</v>
          </cell>
        </row>
        <row r="183">
          <cell r="DT183">
            <v>8.3231089042597572E-2</v>
          </cell>
        </row>
        <row r="184">
          <cell r="DT184">
            <v>0.10848844967090154</v>
          </cell>
        </row>
        <row r="185">
          <cell r="DT185">
            <v>0.15927916219804139</v>
          </cell>
        </row>
        <row r="187">
          <cell r="DT187">
            <v>9.3710482244152349E-2</v>
          </cell>
        </row>
        <row r="188">
          <cell r="DT188">
            <v>0.16341388303321436</v>
          </cell>
        </row>
        <row r="189">
          <cell r="DT189">
            <v>6.2776001833185546E-2</v>
          </cell>
        </row>
        <row r="191">
          <cell r="DT191">
            <v>0.15373698507987243</v>
          </cell>
        </row>
        <row r="192">
          <cell r="DT192">
            <v>0.22147617249003759</v>
          </cell>
        </row>
        <row r="193">
          <cell r="DT193">
            <v>-1.9010360047911679E-2</v>
          </cell>
        </row>
        <row r="194">
          <cell r="DT194">
            <v>-4.1532987013415013E-2</v>
          </cell>
        </row>
        <row r="195">
          <cell r="DT195">
            <v>2.4450127943272504E-2</v>
          </cell>
        </row>
        <row r="197">
          <cell r="DT197">
            <v>0.14619624032801837</v>
          </cell>
        </row>
        <row r="198">
          <cell r="DT198">
            <v>0.1698748894592903</v>
          </cell>
        </row>
        <row r="199">
          <cell r="DT199">
            <v>0.17872555401239953</v>
          </cell>
        </row>
        <row r="200">
          <cell r="DT200">
            <v>8.558497335160653E-2</v>
          </cell>
        </row>
        <row r="201">
          <cell r="DT201">
            <v>6.867738963185066E-2</v>
          </cell>
        </row>
        <row r="202">
          <cell r="DT202">
            <v>0.13390377730967362</v>
          </cell>
        </row>
        <row r="205">
          <cell r="DT205">
            <v>0.12159344689723928</v>
          </cell>
        </row>
        <row r="206">
          <cell r="DT206">
            <v>8.1266017508650368E-2</v>
          </cell>
        </row>
        <row r="207">
          <cell r="DT207">
            <v>1.5553095808994666E-2</v>
          </cell>
        </row>
        <row r="208">
          <cell r="DT208">
            <v>1.3138484906809467E-2</v>
          </cell>
        </row>
        <row r="209">
          <cell r="DT209">
            <v>1.9915867275996701E-2</v>
          </cell>
        </row>
        <row r="210">
          <cell r="DT210">
            <v>-1.9901883416748589E-3</v>
          </cell>
        </row>
        <row r="212">
          <cell r="DT212">
            <v>5.3590622196111548E-2</v>
          </cell>
        </row>
        <row r="213">
          <cell r="DT213">
            <v>-9.858451206723351E-3</v>
          </cell>
        </row>
        <row r="214">
          <cell r="DT214">
            <v>9.1136322035317185E-2</v>
          </cell>
        </row>
        <row r="216">
          <cell r="DT216">
            <v>1.0450665433737516E-2</v>
          </cell>
        </row>
        <row r="217">
          <cell r="DT217">
            <v>9.2872632307720915E-2</v>
          </cell>
        </row>
        <row r="218">
          <cell r="DT218">
            <v>0.17105085185201419</v>
          </cell>
        </row>
        <row r="219">
          <cell r="DT219">
            <v>0.29666685561759976</v>
          </cell>
        </row>
        <row r="220">
          <cell r="DT220">
            <v>-1.9707059620340583E-2</v>
          </cell>
        </row>
        <row r="222">
          <cell r="DT222">
            <v>0.21577919058311279</v>
          </cell>
        </row>
        <row r="223">
          <cell r="DT223">
            <v>0.29305145790111742</v>
          </cell>
        </row>
        <row r="224">
          <cell r="DT224">
            <v>0.31927368106827836</v>
          </cell>
        </row>
        <row r="225">
          <cell r="DT225">
            <v>3.8969111393760691E-2</v>
          </cell>
        </row>
        <row r="226">
          <cell r="DT226">
            <v>-2.0989656671253965E-2</v>
          </cell>
        </row>
        <row r="227">
          <cell r="DT227">
            <v>0.10628454931206677</v>
          </cell>
        </row>
        <row r="230">
          <cell r="DT230">
            <v>0.11625154641223578</v>
          </cell>
        </row>
        <row r="231">
          <cell r="DT231">
            <v>7.0892283124650124E-2</v>
          </cell>
        </row>
        <row r="232">
          <cell r="DT232">
            <v>4.4864375000071011E-3</v>
          </cell>
        </row>
        <row r="233">
          <cell r="DT233">
            <v>6.4757675970870121E-3</v>
          </cell>
        </row>
        <row r="234">
          <cell r="DT234">
            <v>1.082521132594283E-2</v>
          </cell>
        </row>
        <row r="235">
          <cell r="DT235">
            <v>-2.494349867919976E-2</v>
          </cell>
        </row>
        <row r="237">
          <cell r="DT237">
            <v>4.4841107287900472E-2</v>
          </cell>
        </row>
        <row r="238">
          <cell r="DT238">
            <v>-3.4026011675094114E-2</v>
          </cell>
        </row>
        <row r="239">
          <cell r="DT239">
            <v>8.6329785834349027E-2</v>
          </cell>
        </row>
        <row r="241">
          <cell r="DT241">
            <v>-1.1452318144826168E-2</v>
          </cell>
        </row>
        <row r="242">
          <cell r="DT242">
            <v>7.8558806631344735E-2</v>
          </cell>
        </row>
        <row r="243">
          <cell r="DT243">
            <v>0.17009256013478957</v>
          </cell>
        </row>
        <row r="244">
          <cell r="DT244">
            <v>0.28818016648854283</v>
          </cell>
        </row>
        <row r="245">
          <cell r="DT245">
            <v>-2.5035845146618385E-2</v>
          </cell>
        </row>
        <row r="247">
          <cell r="DT247">
            <v>0.21561483983423169</v>
          </cell>
        </row>
        <row r="248">
          <cell r="DT248">
            <v>0.28924406927852875</v>
          </cell>
        </row>
        <row r="249">
          <cell r="DT249">
            <v>0.31584809338211661</v>
          </cell>
        </row>
        <row r="250">
          <cell r="DT250">
            <v>3.5478375720015665E-2</v>
          </cell>
        </row>
        <row r="251">
          <cell r="DT251">
            <v>-2.2982973444649391E-2</v>
          </cell>
        </row>
        <row r="252">
          <cell r="DT252">
            <v>0.10107589917126569</v>
          </cell>
        </row>
        <row r="255">
          <cell r="DT255">
            <v>9.9456924983900574E-2</v>
          </cell>
        </row>
        <row r="256">
          <cell r="DT256">
            <v>8.0510564125652939E-2</v>
          </cell>
        </row>
        <row r="257">
          <cell r="DT257">
            <v>0.11149892307937281</v>
          </cell>
        </row>
        <row r="258">
          <cell r="DT258">
            <v>8.4304619360889843E-2</v>
          </cell>
        </row>
        <row r="259">
          <cell r="DT259">
            <v>0.10867520414912035</v>
          </cell>
        </row>
        <row r="260">
          <cell r="DT260">
            <v>0.16696012799806192</v>
          </cell>
        </row>
        <row r="262">
          <cell r="DT262">
            <v>0.10108122147166831</v>
          </cell>
        </row>
        <row r="263">
          <cell r="DT263">
            <v>0.16990881619821674</v>
          </cell>
        </row>
        <row r="264">
          <cell r="DT264">
            <v>7.060253002790029E-2</v>
          </cell>
        </row>
        <row r="266">
          <cell r="DT266">
            <v>0.23656695352776258</v>
          </cell>
        </row>
        <row r="267">
          <cell r="DT267">
            <v>0.21652715360638486</v>
          </cell>
        </row>
        <row r="268">
          <cell r="DT268">
            <v>-2.0213248383863403E-2</v>
          </cell>
        </row>
        <row r="269">
          <cell r="DT269">
            <v>-4.7716774632041714E-2</v>
          </cell>
        </row>
        <row r="270">
          <cell r="DT270">
            <v>3.2793315849070526E-2</v>
          </cell>
        </row>
        <row r="272">
          <cell r="DT272">
            <v>0.1404951271262076</v>
          </cell>
        </row>
        <row r="273">
          <cell r="DT273">
            <v>0.16025248602614028</v>
          </cell>
        </row>
        <row r="274">
          <cell r="DT274">
            <v>0.16694752397774315</v>
          </cell>
        </row>
        <row r="275">
          <cell r="DT275">
            <v>9.6253286003360028E-2</v>
          </cell>
        </row>
        <row r="276">
          <cell r="DT276">
            <v>7.5947955130978073E-2</v>
          </cell>
        </row>
        <row r="277">
          <cell r="DT277">
            <v>0.13826005193969793</v>
          </cell>
        </row>
      </sheetData>
      <sheetData sheetId="8" refreshError="1"/>
      <sheetData sheetId="9">
        <row r="5">
          <cell r="DV5">
            <v>382.17598685749999</v>
          </cell>
        </row>
        <row r="6">
          <cell r="DV6">
            <v>236.98109002000007</v>
          </cell>
        </row>
        <row r="7">
          <cell r="DV7">
            <v>78.827211730000002</v>
          </cell>
        </row>
        <row r="8">
          <cell r="DV8">
            <v>21.66138381</v>
          </cell>
        </row>
        <row r="9">
          <cell r="DV9">
            <v>43.438957180000003</v>
          </cell>
        </row>
        <row r="10">
          <cell r="DV10">
            <v>12.844853000000001</v>
          </cell>
        </row>
        <row r="12">
          <cell r="DV12">
            <v>71.97779242</v>
          </cell>
        </row>
        <row r="13">
          <cell r="DV13">
            <v>17.089544700000001</v>
          </cell>
        </row>
        <row r="14">
          <cell r="DV14">
            <v>52.175766719999999</v>
          </cell>
        </row>
        <row r="16">
          <cell r="DV16">
            <v>7.0483668700000006</v>
          </cell>
        </row>
        <row r="17">
          <cell r="DV17">
            <v>23.24324</v>
          </cell>
        </row>
        <row r="18">
          <cell r="DV18">
            <v>52.036300000000004</v>
          </cell>
        </row>
        <row r="19">
          <cell r="DV19">
            <v>33.221916999999998</v>
          </cell>
        </row>
        <row r="20">
          <cell r="DV20">
            <v>18.814382999999999</v>
          </cell>
        </row>
        <row r="22">
          <cell r="DV22">
            <v>145.19489683749998</v>
          </cell>
        </row>
        <row r="23">
          <cell r="DV23">
            <v>108.42709983749997</v>
          </cell>
        </row>
        <row r="24">
          <cell r="DV24">
            <v>99.638635837499976</v>
          </cell>
        </row>
        <row r="25">
          <cell r="DV25">
            <v>8.7884639999999994</v>
          </cell>
        </row>
        <row r="26">
          <cell r="DV26">
            <v>36.767797000000002</v>
          </cell>
        </row>
        <row r="27">
          <cell r="DV27">
            <v>330.13968685750001</v>
          </cell>
        </row>
        <row r="55">
          <cell r="DV55">
            <v>-5.1820374428388272E-2</v>
          </cell>
        </row>
        <row r="56">
          <cell r="DV56">
            <v>-8.8290437866645033E-2</v>
          </cell>
        </row>
        <row r="58">
          <cell r="DV58">
            <v>-5.9465471363305489E-2</v>
          </cell>
        </row>
        <row r="59">
          <cell r="DV59">
            <v>-0.11469598808183612</v>
          </cell>
        </row>
        <row r="60">
          <cell r="DV60">
            <v>-6.2820971074508236E-2</v>
          </cell>
        </row>
        <row r="62">
          <cell r="DV62">
            <v>-9.8072102118477278E-2</v>
          </cell>
        </row>
        <row r="63">
          <cell r="DV63">
            <v>-9.887662915054618E-2</v>
          </cell>
        </row>
        <row r="64">
          <cell r="DV64">
            <v>-9.8788515239878638E-2</v>
          </cell>
        </row>
        <row r="66">
          <cell r="DV66">
            <v>-0.46421768305109723</v>
          </cell>
        </row>
        <row r="67">
          <cell r="DV67">
            <v>-1.5786547931627593E-2</v>
          </cell>
        </row>
        <row r="68">
          <cell r="DV68">
            <v>-1.7378641315700216E-2</v>
          </cell>
        </row>
        <row r="69">
          <cell r="DV69">
            <v>2.8947104330590001E-4</v>
          </cell>
        </row>
        <row r="70">
          <cell r="DV70">
            <v>-4.7098528786342353E-2</v>
          </cell>
        </row>
        <row r="72">
          <cell r="DV72">
            <v>1.440978149463179E-2</v>
          </cell>
        </row>
        <row r="73">
          <cell r="DV73">
            <v>3.7628930792646953E-2</v>
          </cell>
        </row>
        <row r="74">
          <cell r="DV74">
            <v>4.719770672600454E-2</v>
          </cell>
        </row>
        <row r="75">
          <cell r="DV75">
            <v>-5.9774554657507695E-2</v>
          </cell>
        </row>
        <row r="76">
          <cell r="DV76">
            <v>-4.8386653445600447E-2</v>
          </cell>
        </row>
        <row r="77">
          <cell r="DV77">
            <v>-5.7029986119855769E-2</v>
          </cell>
        </row>
        <row r="80">
          <cell r="DV80">
            <v>-1.3475500936649509E-2</v>
          </cell>
        </row>
        <row r="81">
          <cell r="DV81">
            <v>-4.7908372094783824E-2</v>
          </cell>
        </row>
        <row r="82">
          <cell r="DV82">
            <v>-5.2680584341654124E-2</v>
          </cell>
        </row>
        <row r="83">
          <cell r="DV83">
            <v>-2.2592360699183023E-2</v>
          </cell>
        </row>
        <row r="84">
          <cell r="DV84">
            <v>-7.6204782989473641E-2</v>
          </cell>
        </row>
        <row r="85">
          <cell r="DV85">
            <v>-3.2154785812391173E-2</v>
          </cell>
        </row>
        <row r="87">
          <cell r="DV87">
            <v>-6.2083772087849876E-2</v>
          </cell>
        </row>
        <row r="88">
          <cell r="DV88">
            <v>-5.0266360546008304E-2</v>
          </cell>
        </row>
        <row r="89">
          <cell r="DV89">
            <v>-6.683067662014508E-2</v>
          </cell>
        </row>
        <row r="91">
          <cell r="DV91">
            <v>-0.41500614979041595</v>
          </cell>
        </row>
        <row r="92">
          <cell r="DV92">
            <v>3.6559499827917508E-2</v>
          </cell>
        </row>
        <row r="93">
          <cell r="DV93">
            <v>2.6270909307887003E-2</v>
          </cell>
        </row>
        <row r="94">
          <cell r="DV94">
            <v>4.2562345915652999E-2</v>
          </cell>
        </row>
        <row r="95">
          <cell r="DV95">
            <v>5.9735672502392312E-4</v>
          </cell>
        </row>
        <row r="97">
          <cell r="DV97">
            <v>4.81506387883055E-2</v>
          </cell>
        </row>
        <row r="98">
          <cell r="DV98">
            <v>6.9861250579079437E-2</v>
          </cell>
        </row>
        <row r="99">
          <cell r="DV99">
            <v>8.4068285955800848E-2</v>
          </cell>
        </row>
        <row r="100">
          <cell r="DV100">
            <v>-7.0540149155447152E-2</v>
          </cell>
        </row>
        <row r="101">
          <cell r="DV101">
            <v>-1.2048431806715332E-2</v>
          </cell>
        </row>
        <row r="102">
          <cell r="DV102">
            <v>-1.9542998840173409E-2</v>
          </cell>
        </row>
        <row r="130">
          <cell r="DV130">
            <v>4836.7702741700023</v>
          </cell>
        </row>
        <row r="131">
          <cell r="DV131">
            <v>3056.6219077699998</v>
          </cell>
        </row>
        <row r="132">
          <cell r="DV132">
            <v>984.02877396999997</v>
          </cell>
        </row>
        <row r="133">
          <cell r="DV133">
            <v>273.90380528999998</v>
          </cell>
        </row>
        <row r="134">
          <cell r="DV134">
            <v>541.83874336000008</v>
          </cell>
        </row>
        <row r="135">
          <cell r="DV135">
            <v>157.45582999999999</v>
          </cell>
        </row>
        <row r="137">
          <cell r="DV137">
            <v>936.41878820000011</v>
          </cell>
        </row>
        <row r="138">
          <cell r="DV138">
            <v>217.54648897000001</v>
          </cell>
        </row>
        <row r="139">
          <cell r="DV139">
            <v>685.21514922999995</v>
          </cell>
        </row>
        <row r="141">
          <cell r="DV141">
            <v>144.0117722</v>
          </cell>
        </row>
        <row r="142">
          <cell r="DV142">
            <v>289.97434900000002</v>
          </cell>
        </row>
        <row r="143">
          <cell r="DV143">
            <v>650.396255</v>
          </cell>
        </row>
        <row r="144">
          <cell r="DV144">
            <v>403.36029000000002</v>
          </cell>
        </row>
        <row r="145">
          <cell r="DV145">
            <v>247.03596499999998</v>
          </cell>
        </row>
        <row r="147">
          <cell r="DV147">
            <v>1780.148366400002</v>
          </cell>
        </row>
        <row r="148">
          <cell r="DV148">
            <v>1330.0117914000025</v>
          </cell>
        </row>
        <row r="149">
          <cell r="DV149">
            <v>1218.7343504000025</v>
          </cell>
        </row>
        <row r="150">
          <cell r="DV150">
            <v>111.27744100000002</v>
          </cell>
        </row>
        <row r="151">
          <cell r="DV151">
            <v>450.13657499999999</v>
          </cell>
        </row>
        <row r="152">
          <cell r="DV152">
            <v>4186.3740191700026</v>
          </cell>
        </row>
        <row r="155">
          <cell r="DV155">
            <v>2.6971054264384842E-2</v>
          </cell>
        </row>
        <row r="156">
          <cell r="DV156">
            <v>1.206615508876685E-2</v>
          </cell>
        </row>
        <row r="157">
          <cell r="DV157">
            <v>1.5763912000405389E-2</v>
          </cell>
        </row>
        <row r="158">
          <cell r="DV158">
            <v>-2.3942455402106488E-2</v>
          </cell>
        </row>
        <row r="159">
          <cell r="DV159">
            <v>3.1559320497811294E-2</v>
          </cell>
        </row>
        <row r="160">
          <cell r="DV160">
            <v>2.9237693993908076E-2</v>
          </cell>
        </row>
        <row r="162">
          <cell r="DV162">
            <v>-1.4933362014448059E-2</v>
          </cell>
        </row>
        <row r="163">
          <cell r="DV163">
            <v>3.3087971494666135E-2</v>
          </cell>
        </row>
        <row r="164">
          <cell r="DV164">
            <v>-3.1313031790295764E-2</v>
          </cell>
        </row>
        <row r="166">
          <cell r="DV166">
            <v>-0.12140004088040357</v>
          </cell>
        </row>
        <row r="167">
          <cell r="DV167">
            <v>0.14419371710504758</v>
          </cell>
        </row>
        <row r="168">
          <cell r="DV168">
            <v>1.9017444217306334E-2</v>
          </cell>
        </row>
        <row r="169">
          <cell r="DV169">
            <v>1.6480950619881751E-2</v>
          </cell>
        </row>
        <row r="170">
          <cell r="DV170">
            <v>2.3186351342575628E-2</v>
          </cell>
        </row>
        <row r="172">
          <cell r="DV172">
            <v>5.3614311854312646E-2</v>
          </cell>
        </row>
        <row r="173">
          <cell r="DV173">
            <v>6.3438145776705701E-2</v>
          </cell>
        </row>
        <row r="174">
          <cell r="DV174">
            <v>7.029507991513162E-2</v>
          </cell>
        </row>
        <row r="175">
          <cell r="DV175">
            <v>-6.2869867564779858E-3</v>
          </cell>
        </row>
        <row r="176">
          <cell r="DV176">
            <v>2.5620210115075537E-2</v>
          </cell>
        </row>
        <row r="177">
          <cell r="DV177">
            <v>2.8217885964302747E-2</v>
          </cell>
        </row>
        <row r="180">
          <cell r="DV180">
            <v>2.6312119131759015E-2</v>
          </cell>
        </row>
        <row r="181">
          <cell r="DV181">
            <v>1.0301422493743218E-2</v>
          </cell>
        </row>
        <row r="182">
          <cell r="DV182">
            <v>9.4658944826593316E-3</v>
          </cell>
        </row>
        <row r="183">
          <cell r="DV183">
            <v>-3.0499640946552109E-2</v>
          </cell>
        </row>
        <row r="184">
          <cell r="DV184">
            <v>2.6106194089191792E-2</v>
          </cell>
        </row>
        <row r="185">
          <cell r="DV185">
            <v>2.058511678409114E-2</v>
          </cell>
        </row>
        <row r="187">
          <cell r="DV187">
            <v>-9.8622141344471004E-3</v>
          </cell>
        </row>
        <row r="188">
          <cell r="DV188">
            <v>3.8651717507226513E-2</v>
          </cell>
        </row>
        <row r="189">
          <cell r="DV189">
            <v>-2.5978608248396706E-2</v>
          </cell>
        </row>
        <row r="191">
          <cell r="DV191">
            <v>-0.12713473941433506</v>
          </cell>
        </row>
        <row r="192">
          <cell r="DV192">
            <v>0.14495741088453662</v>
          </cell>
        </row>
        <row r="193">
          <cell r="DV193">
            <v>1.4349729192550287E-2</v>
          </cell>
        </row>
        <row r="194">
          <cell r="DV194">
            <v>1.311276845945808E-2</v>
          </cell>
        </row>
        <row r="195">
          <cell r="DV195">
            <v>1.6384481347607283E-2</v>
          </cell>
        </row>
        <row r="196">
          <cell r="DV196">
            <v>0.13761837371147001</v>
          </cell>
        </row>
        <row r="197">
          <cell r="DV197">
            <v>5.491961392207334E-2</v>
          </cell>
        </row>
        <row r="198">
          <cell r="DV198">
            <v>6.6528036909007993E-2</v>
          </cell>
        </row>
        <row r="199">
          <cell r="DV199">
            <v>7.4201961959716956E-2</v>
          </cell>
        </row>
        <row r="200">
          <cell r="DV200">
            <v>-1.1256329395734288E-2</v>
          </cell>
        </row>
        <row r="201">
          <cell r="DV201">
            <v>2.1846948957276346E-2</v>
          </cell>
        </row>
        <row r="202">
          <cell r="DV202">
            <v>2.8189191515952672E-2</v>
          </cell>
        </row>
        <row r="205">
          <cell r="DV205">
            <v>-2.2963122633427036E-3</v>
          </cell>
        </row>
        <row r="206">
          <cell r="DV206">
            <v>-2.6000576196437919E-2</v>
          </cell>
        </row>
        <row r="207">
          <cell r="DV207">
            <v>-1.9601213570701326E-2</v>
          </cell>
        </row>
        <row r="208">
          <cell r="DV208">
            <v>-2.6830900649100875E-2</v>
          </cell>
        </row>
        <row r="209">
          <cell r="DV209">
            <v>-2.2542438456588654E-2</v>
          </cell>
        </row>
        <row r="210">
          <cell r="DV210">
            <v>-3.0259493944273519E-3</v>
          </cell>
        </row>
        <row r="212">
          <cell r="DV212">
            <v>-3.7293683949369494E-2</v>
          </cell>
        </row>
        <row r="213">
          <cell r="DV213">
            <v>-2.9675672842967016E-2</v>
          </cell>
        </row>
        <row r="214">
          <cell r="DV214">
            <v>-4.0134837943834878E-2</v>
          </cell>
        </row>
        <row r="216">
          <cell r="DV216">
            <v>-0.31067170160049318</v>
          </cell>
        </row>
        <row r="217">
          <cell r="DV217">
            <v>5.2418163962664632E-2</v>
          </cell>
        </row>
        <row r="218">
          <cell r="DV218">
            <v>1.2587861194635064E-2</v>
          </cell>
        </row>
        <row r="219">
          <cell r="DV219">
            <v>2.1270426188701341E-2</v>
          </cell>
        </row>
        <row r="220">
          <cell r="DV220">
            <v>-1.3909062249273241E-3</v>
          </cell>
        </row>
        <row r="222">
          <cell r="DV222">
            <v>4.0885788756499286E-2</v>
          </cell>
        </row>
        <row r="223">
          <cell r="DV223">
            <v>6.1955413932978098E-2</v>
          </cell>
        </row>
        <row r="224">
          <cell r="DV224">
            <v>7.9966616019549575E-2</v>
          </cell>
        </row>
        <row r="225">
          <cell r="DV225">
            <v>-0.11754646529606894</v>
          </cell>
        </row>
        <row r="226">
          <cell r="DV226">
            <v>-1.6526923883410927E-2</v>
          </cell>
        </row>
        <row r="227">
          <cell r="DV227">
            <v>-4.6181109813264731E-3</v>
          </cell>
        </row>
        <row r="230">
          <cell r="DV230">
            <v>3.3741690315314266E-3</v>
          </cell>
        </row>
        <row r="231">
          <cell r="DV231">
            <v>-2.1033736906749589E-2</v>
          </cell>
        </row>
        <row r="232">
          <cell r="DV232">
            <v>-1.956619922343017E-2</v>
          </cell>
        </row>
        <row r="233">
          <cell r="DV233">
            <v>-2.8323992578317858E-2</v>
          </cell>
        </row>
        <row r="234">
          <cell r="DV234">
            <v>-2.1551246575851168E-2</v>
          </cell>
        </row>
        <row r="235">
          <cell r="DV235">
            <v>-3.4844234999800161E-3</v>
          </cell>
        </row>
        <row r="237">
          <cell r="DV237">
            <v>-2.8098833451080441E-2</v>
          </cell>
        </row>
        <row r="238">
          <cell r="DV238">
            <v>-1.5628034247737399E-2</v>
          </cell>
        </row>
        <row r="239">
          <cell r="DV239">
            <v>-3.1998826077290543E-2</v>
          </cell>
        </row>
        <row r="241">
          <cell r="DV241">
            <v>-0.30950743275777781</v>
          </cell>
        </row>
        <row r="242">
          <cell r="DV242">
            <v>6.8743394213596876E-2</v>
          </cell>
        </row>
        <row r="243">
          <cell r="DV243">
            <v>1.403091427412928E-2</v>
          </cell>
        </row>
        <row r="244">
          <cell r="DV244">
            <v>2.4805009551196688E-2</v>
          </cell>
        </row>
        <row r="245">
          <cell r="DV245">
            <v>-3.1946550729823331E-3</v>
          </cell>
        </row>
        <row r="246">
          <cell r="DV246">
            <v>8.8570206734475576E-2</v>
          </cell>
        </row>
        <row r="247">
          <cell r="DV247">
            <v>4.6959182310228442E-2</v>
          </cell>
        </row>
        <row r="248">
          <cell r="DV248">
            <v>6.9258161257935713E-2</v>
          </cell>
        </row>
        <row r="249">
          <cell r="DV249">
            <v>8.815119612386968E-2</v>
          </cell>
        </row>
        <row r="250">
          <cell r="DV250">
            <v>-0.11530898632402586</v>
          </cell>
        </row>
        <row r="251">
          <cell r="DV251">
            <v>-1.4849091082485555E-2</v>
          </cell>
        </row>
        <row r="252">
          <cell r="DV252">
            <v>1.7277590479320981E-3</v>
          </cell>
        </row>
        <row r="255">
          <cell r="DV255">
            <v>4.8006107567980738E-2</v>
          </cell>
        </row>
        <row r="256">
          <cell r="DV256">
            <v>3.9792842748293422E-2</v>
          </cell>
        </row>
        <row r="257">
          <cell r="DV257">
            <v>5.926801280625793E-2</v>
          </cell>
        </row>
        <row r="258">
          <cell r="DV258">
            <v>-1.0021449705934438E-2</v>
          </cell>
        </row>
        <row r="259">
          <cell r="DV259">
            <v>7.9877023312131312E-2</v>
          </cell>
        </row>
        <row r="260">
          <cell r="DV260">
            <v>0.11728430646547161</v>
          </cell>
        </row>
        <row r="262">
          <cell r="DV262">
            <v>1.7766479472592245E-2</v>
          </cell>
        </row>
        <row r="263">
          <cell r="DV263">
            <v>0.12134051815246449</v>
          </cell>
        </row>
        <row r="264">
          <cell r="DV264">
            <v>-1.5282977822884569E-2</v>
          </cell>
        </row>
        <row r="266">
          <cell r="DV266">
            <v>-6.8599247131586938E-2</v>
          </cell>
        </row>
        <row r="267">
          <cell r="DV267">
            <v>0.17727696941017723</v>
          </cell>
        </row>
        <row r="268">
          <cell r="DV268">
            <v>9.150036335437095E-3</v>
          </cell>
        </row>
        <row r="269">
          <cell r="DV269">
            <v>-7.9956825467886183E-4</v>
          </cell>
        </row>
        <row r="270">
          <cell r="DV270">
            <v>2.5841901508817378E-2</v>
          </cell>
        </row>
        <row r="272">
          <cell r="DV272">
            <v>6.2482432105855468E-2</v>
          </cell>
        </row>
        <row r="273">
          <cell r="DV273">
            <v>7.1042636477411714E-2</v>
          </cell>
        </row>
        <row r="274">
          <cell r="DV274">
            <v>7.8782976085622458E-2</v>
          </cell>
        </row>
        <row r="275">
          <cell r="DV275">
            <v>-6.4578783434470211E-3</v>
          </cell>
        </row>
        <row r="276">
          <cell r="DV276">
            <v>3.7976434888739696E-2</v>
          </cell>
        </row>
        <row r="277">
          <cell r="DV277">
            <v>5.4266156087485751E-2</v>
          </cell>
        </row>
        <row r="280">
          <cell r="DV280">
            <v>4.0969371881336203E-2</v>
          </cell>
        </row>
        <row r="281">
          <cell r="DV281">
            <v>3.6560316654542291E-2</v>
          </cell>
        </row>
        <row r="282">
          <cell r="DV282">
            <v>6.8350586596463092E-2</v>
          </cell>
        </row>
        <row r="283">
          <cell r="DV283">
            <v>-3.3029583307537802E-3</v>
          </cell>
        </row>
        <row r="284">
          <cell r="DV284">
            <v>6.0144732931145972E-2</v>
          </cell>
        </row>
        <row r="285">
          <cell r="DV285">
            <v>0.26959786795273244</v>
          </cell>
        </row>
        <row r="287">
          <cell r="DV287">
            <v>3.4401248688089359E-2</v>
          </cell>
        </row>
        <row r="289">
          <cell r="DV289">
            <v>4.0754659988422315E-3</v>
          </cell>
        </row>
        <row r="291">
          <cell r="DV291">
            <v>-0.13896983682495057</v>
          </cell>
        </row>
        <row r="292">
          <cell r="DV292">
            <v>6.0668293482907032E-2</v>
          </cell>
        </row>
        <row r="293">
          <cell r="DV293">
            <v>1.8699426633240313E-2</v>
          </cell>
        </row>
        <row r="294">
          <cell r="DV294">
            <v>1.0527193081898201E-2</v>
          </cell>
        </row>
        <row r="295">
          <cell r="DV295">
            <v>3.2573939529524143E-2</v>
          </cell>
        </row>
        <row r="296">
          <cell r="DV296">
            <v>0.12286523053550136</v>
          </cell>
        </row>
        <row r="297">
          <cell r="DV297">
            <v>4.8458362357576057E-2</v>
          </cell>
        </row>
        <row r="298">
          <cell r="DV298">
            <v>5.2361763105195802E-2</v>
          </cell>
        </row>
        <row r="299">
          <cell r="DV299">
            <v>5.8123900533191275E-2</v>
          </cell>
        </row>
        <row r="300">
          <cell r="DV300">
            <v>-1.0244586974130221E-2</v>
          </cell>
        </row>
        <row r="301">
          <cell r="DV301">
            <v>3.6972021051535187E-2</v>
          </cell>
        </row>
      </sheetData>
      <sheetData sheetId="10">
        <row r="5">
          <cell r="DV5">
            <v>185.23036788250002</v>
          </cell>
        </row>
        <row r="6">
          <cell r="DV6">
            <v>108.09142872000002</v>
          </cell>
        </row>
        <row r="7">
          <cell r="DV7">
            <v>35.578516100000002</v>
          </cell>
        </row>
        <row r="8">
          <cell r="DV8">
            <v>10.21922187</v>
          </cell>
        </row>
        <row r="9">
          <cell r="DV9">
            <v>19.816047190000003</v>
          </cell>
        </row>
        <row r="10">
          <cell r="DV10">
            <v>5.4144209999999999</v>
          </cell>
        </row>
        <row r="12">
          <cell r="DV12">
            <v>45.793412080000003</v>
          </cell>
        </row>
        <row r="13">
          <cell r="DV13">
            <v>9.3502087300000003</v>
          </cell>
        </row>
        <row r="14">
          <cell r="DV14">
            <v>35.38171835</v>
          </cell>
        </row>
        <row r="16">
          <cell r="DV16">
            <v>4.07124854</v>
          </cell>
        </row>
        <row r="17">
          <cell r="DV17">
            <v>12.427897999999999</v>
          </cell>
        </row>
        <row r="18">
          <cell r="DV18">
            <v>8.2469470000000005</v>
          </cell>
        </row>
        <row r="19">
          <cell r="DV19">
            <v>5.3012560000000004</v>
          </cell>
        </row>
        <row r="20">
          <cell r="DV20">
            <v>2.9456909999999996</v>
          </cell>
        </row>
        <row r="22">
          <cell r="DV22">
            <v>77.138939162499994</v>
          </cell>
        </row>
        <row r="23">
          <cell r="DV23">
            <v>56.336361162499998</v>
          </cell>
        </row>
        <row r="24">
          <cell r="DV24">
            <v>52.656102162499998</v>
          </cell>
        </row>
        <row r="25">
          <cell r="DV25">
            <v>3.6802589999999999</v>
          </cell>
        </row>
        <row r="26">
          <cell r="DV26">
            <v>20.802578</v>
          </cell>
        </row>
        <row r="27">
          <cell r="DV27">
            <v>176.98342088250001</v>
          </cell>
        </row>
        <row r="55">
          <cell r="DV55">
            <v>-7.1966125906295364E-2</v>
          </cell>
        </row>
        <row r="56">
          <cell r="DV56">
            <v>-0.11247838842827529</v>
          </cell>
        </row>
        <row r="57">
          <cell r="DV57">
            <v>-0.10851887851508668</v>
          </cell>
        </row>
        <row r="58">
          <cell r="DV58">
            <v>-0.10371976236142311</v>
          </cell>
        </row>
        <row r="59">
          <cell r="DV59">
            <v>-0.1226345362385004</v>
          </cell>
        </row>
        <row r="60">
          <cell r="DV60">
            <v>-6.5943827117472265E-2</v>
          </cell>
        </row>
        <row r="62">
          <cell r="DV62">
            <v>-0.11140338373518088</v>
          </cell>
        </row>
        <row r="63">
          <cell r="DV63">
            <v>-0.11624626781644609</v>
          </cell>
        </row>
        <row r="64">
          <cell r="DV64">
            <v>-0.1100531471300451</v>
          </cell>
        </row>
        <row r="66">
          <cell r="DV66">
            <v>-0.38031622619297378</v>
          </cell>
        </row>
        <row r="67">
          <cell r="DV67">
            <v>-5.2735504020800406E-2</v>
          </cell>
        </row>
        <row r="68">
          <cell r="DV68">
            <v>-4.5200279993025672E-2</v>
          </cell>
        </row>
        <row r="69">
          <cell r="DV69">
            <v>-3.1022501421181792E-3</v>
          </cell>
        </row>
        <row r="70">
          <cell r="DV70">
            <v>-0.11263810001491159</v>
          </cell>
        </row>
        <row r="72">
          <cell r="DV72">
            <v>-8.5505824925713458E-3</v>
          </cell>
        </row>
        <row r="73">
          <cell r="DV73">
            <v>1.7019104816768049E-2</v>
          </cell>
        </row>
        <row r="74">
          <cell r="DV74">
            <v>4.0657002011288634E-2</v>
          </cell>
        </row>
        <row r="75">
          <cell r="DV75">
            <v>-0.23243329261483858</v>
          </cell>
        </row>
        <row r="76">
          <cell r="DV76">
            <v>-7.1752700586003804E-2</v>
          </cell>
        </row>
        <row r="77">
          <cell r="DV77">
            <v>-7.3176797092882606E-2</v>
          </cell>
        </row>
        <row r="80">
          <cell r="DV80">
            <v>-3.341593387025632E-2</v>
          </cell>
        </row>
        <row r="81">
          <cell r="DV81">
            <v>-7.1356256344838886E-2</v>
          </cell>
        </row>
        <row r="82">
          <cell r="DV82">
            <v>-6.8068828260947511E-2</v>
          </cell>
        </row>
        <row r="83">
          <cell r="DV83">
            <v>-7.1221988363695976E-2</v>
          </cell>
        </row>
        <row r="84">
          <cell r="DV84">
            <v>-7.7868820062508948E-2</v>
          </cell>
        </row>
        <row r="85">
          <cell r="DV85">
            <v>-2.6445760759018944E-2</v>
          </cell>
        </row>
        <row r="87">
          <cell r="DV87">
            <v>-7.6075728399040199E-2</v>
          </cell>
        </row>
        <row r="88">
          <cell r="DV88">
            <v>-7.0299008855767786E-2</v>
          </cell>
        </row>
        <row r="89">
          <cell r="DV89">
            <v>-7.7602310049123435E-2</v>
          </cell>
        </row>
        <row r="91">
          <cell r="DV91">
            <v>-0.3283700887691493</v>
          </cell>
        </row>
        <row r="92">
          <cell r="DV92">
            <v>2.2827527399422731E-3</v>
          </cell>
        </row>
        <row r="93">
          <cell r="DV93">
            <v>9.9690897463198258E-3</v>
          </cell>
        </row>
        <row r="94">
          <cell r="DV94">
            <v>5.6345002434892821E-2</v>
          </cell>
        </row>
        <row r="95">
          <cell r="DV95">
            <v>-6.1342706633384814E-2</v>
          </cell>
        </row>
        <row r="97">
          <cell r="DV97">
            <v>2.5017115290900893E-2</v>
          </cell>
        </row>
        <row r="98">
          <cell r="DV98">
            <v>5.3911477668366903E-2</v>
          </cell>
        </row>
        <row r="99">
          <cell r="DV99">
            <v>8.2759530166840234E-2</v>
          </cell>
        </row>
        <row r="100">
          <cell r="DV100">
            <v>-0.24406876478032191</v>
          </cell>
        </row>
        <row r="101">
          <cell r="DV101">
            <v>-4.8344731640094785E-2</v>
          </cell>
        </row>
        <row r="102">
          <cell r="DV102">
            <v>-3.5332966864633053E-2</v>
          </cell>
        </row>
        <row r="130">
          <cell r="DV130">
            <v>2369.9253666999998</v>
          </cell>
        </row>
        <row r="131">
          <cell r="DV131">
            <v>1410.6619350600004</v>
          </cell>
        </row>
        <row r="132">
          <cell r="DV132">
            <v>447.75537723999992</v>
          </cell>
        </row>
        <row r="133">
          <cell r="DV133">
            <v>130.56189195000005</v>
          </cell>
        </row>
        <row r="134">
          <cell r="DV134">
            <v>249.85421766999997</v>
          </cell>
        </row>
        <row r="135">
          <cell r="DV135">
            <v>65.774413999999993</v>
          </cell>
        </row>
        <row r="137">
          <cell r="DV137">
            <v>603.08735523999997</v>
          </cell>
        </row>
        <row r="138">
          <cell r="DV138">
            <v>121.87786995</v>
          </cell>
        </row>
        <row r="139">
          <cell r="DV139">
            <v>467.65316929000005</v>
          </cell>
        </row>
        <row r="141">
          <cell r="DV141">
            <v>73.131836320000005</v>
          </cell>
        </row>
        <row r="142">
          <cell r="DV142">
            <v>158.29642999999999</v>
          </cell>
        </row>
        <row r="143">
          <cell r="DV143">
            <v>101.31079199999999</v>
          </cell>
        </row>
        <row r="144">
          <cell r="DV144">
            <v>62.548353999999996</v>
          </cell>
        </row>
        <row r="145">
          <cell r="DV145">
            <v>38.762437999999996</v>
          </cell>
        </row>
        <row r="147">
          <cell r="DV147">
            <v>959.26343164000014</v>
          </cell>
        </row>
        <row r="148">
          <cell r="DV148">
            <v>701.01985864000017</v>
          </cell>
        </row>
        <row r="149">
          <cell r="DV149">
            <v>649.30260564000002</v>
          </cell>
        </row>
        <row r="150">
          <cell r="DV150">
            <v>51.717253000000007</v>
          </cell>
        </row>
        <row r="151">
          <cell r="DV151">
            <v>258.24357300000003</v>
          </cell>
        </row>
        <row r="152">
          <cell r="DV152">
            <v>2268.6145747</v>
          </cell>
        </row>
        <row r="155">
          <cell r="DV155">
            <v>4.214461400120495E-3</v>
          </cell>
        </row>
        <row r="156">
          <cell r="DV156">
            <v>-1.5424330703019296E-2</v>
          </cell>
        </row>
        <row r="157">
          <cell r="DV157">
            <v>-8.828486674076208E-3</v>
          </cell>
        </row>
        <row r="158">
          <cell r="DV158">
            <v>-6.9684478552624496E-2</v>
          </cell>
        </row>
        <row r="159">
          <cell r="DV159">
            <v>1.5922364284223889E-2</v>
          </cell>
        </row>
        <row r="160">
          <cell r="DV160">
            <v>2.6039195873243548E-2</v>
          </cell>
        </row>
        <row r="162">
          <cell r="DV162">
            <v>-3.5160366208367377E-2</v>
          </cell>
        </row>
        <row r="163">
          <cell r="DV163">
            <v>1.3599982168046365E-2</v>
          </cell>
        </row>
        <row r="164">
          <cell r="DV164">
            <v>-4.8812797189210499E-2</v>
          </cell>
        </row>
        <row r="166">
          <cell r="DV166">
            <v>-0.13157288783097887</v>
          </cell>
        </row>
        <row r="167">
          <cell r="DV167">
            <v>0.10700044688021415</v>
          </cell>
        </row>
        <row r="168">
          <cell r="DV168">
            <v>-1.8635720776060682E-2</v>
          </cell>
        </row>
        <row r="169">
          <cell r="DV169">
            <v>-4.3049225531012203E-3</v>
          </cell>
        </row>
        <row r="170">
          <cell r="DV170">
            <v>-4.0910226826795237E-2</v>
          </cell>
        </row>
        <row r="172">
          <cell r="DV172">
            <v>3.4560832502494643E-2</v>
          </cell>
        </row>
        <row r="173">
          <cell r="DV173">
            <v>4.5651232730827385E-2</v>
          </cell>
        </row>
        <row r="174">
          <cell r="DV174">
            <v>5.6983223451153364E-2</v>
          </cell>
        </row>
        <row r="175">
          <cell r="DV175">
            <v>-7.8397783218663863E-2</v>
          </cell>
        </row>
        <row r="176">
          <cell r="DV176">
            <v>5.6080760612982061E-3</v>
          </cell>
        </row>
        <row r="177">
          <cell r="DV177">
            <v>5.2597415517596779E-3</v>
          </cell>
        </row>
        <row r="180">
          <cell r="DV180">
            <v>4.1069989458677458E-3</v>
          </cell>
        </row>
        <row r="181">
          <cell r="DV181">
            <v>-1.6502737004381984E-2</v>
          </cell>
        </row>
        <row r="182">
          <cell r="DV182">
            <v>-1.571691537716291E-2</v>
          </cell>
        </row>
        <row r="183">
          <cell r="DV183">
            <v>-7.7186791741771121E-2</v>
          </cell>
        </row>
        <row r="184">
          <cell r="DV184">
            <v>1.0569961408887218E-2</v>
          </cell>
        </row>
        <row r="185">
          <cell r="DV185">
            <v>1.4586766658011729E-2</v>
          </cell>
        </row>
        <row r="187">
          <cell r="DV187">
            <v>-3.0720335721433289E-2</v>
          </cell>
        </row>
        <row r="188">
          <cell r="DV188">
            <v>1.6173344847218996E-2</v>
          </cell>
        </row>
        <row r="189">
          <cell r="DV189">
            <v>-4.3693832209741434E-2</v>
          </cell>
        </row>
        <row r="191">
          <cell r="DV191">
            <v>-0.13853018807030471</v>
          </cell>
        </row>
        <row r="192">
          <cell r="DV192">
            <v>0.10672225207956654</v>
          </cell>
        </row>
        <row r="193">
          <cell r="DV193">
            <v>-2.241212558541672E-2</v>
          </cell>
        </row>
        <row r="194">
          <cell r="DV194">
            <v>-4.319526937823448E-3</v>
          </cell>
        </row>
        <row r="195">
          <cell r="DV195">
            <v>-5.0511816949601385E-2</v>
          </cell>
        </row>
        <row r="196">
          <cell r="DV196">
            <v>5.2277877315067833E-2</v>
          </cell>
        </row>
        <row r="197">
          <cell r="DV197">
            <v>3.5937893321423608E-2</v>
          </cell>
        </row>
        <row r="198">
          <cell r="DV198">
            <v>4.8882135035094532E-2</v>
          </cell>
        </row>
        <row r="199">
          <cell r="DV199">
            <v>6.0903960832666915E-2</v>
          </cell>
        </row>
        <row r="200">
          <cell r="DV200">
            <v>-8.2064071398444849E-2</v>
          </cell>
        </row>
        <row r="201">
          <cell r="DV201">
            <v>2.1904892393156405E-3</v>
          </cell>
        </row>
        <row r="202">
          <cell r="DV202">
            <v>5.3244662757592209E-3</v>
          </cell>
        </row>
        <row r="205">
          <cell r="DV205">
            <v>-2.3476720918539584E-2</v>
          </cell>
        </row>
        <row r="206">
          <cell r="DV206">
            <v>-5.1502698827348592E-2</v>
          </cell>
        </row>
        <row r="207">
          <cell r="DV207">
            <v>-4.3314391012350351E-2</v>
          </cell>
        </row>
        <row r="208">
          <cell r="DV208">
            <v>-7.9223078883466913E-2</v>
          </cell>
        </row>
        <row r="209">
          <cell r="DV209">
            <v>-3.7745886760746639E-2</v>
          </cell>
        </row>
        <row r="210">
          <cell r="DV210">
            <v>5.3339678986006334E-3</v>
          </cell>
        </row>
        <row r="212">
          <cell r="DV212">
            <v>-5.5207450672494218E-2</v>
          </cell>
        </row>
        <row r="213">
          <cell r="DV213">
            <v>-4.0147966025625204E-2</v>
          </cell>
        </row>
        <row r="214">
          <cell r="DV214">
            <v>-5.9601049228875103E-2</v>
          </cell>
        </row>
        <row r="216">
          <cell r="DV216">
            <v>-0.2710868720922639</v>
          </cell>
        </row>
        <row r="217">
          <cell r="DV217">
            <v>1.6331883178834827E-2</v>
          </cell>
        </row>
        <row r="218">
          <cell r="DV218">
            <v>-5.7000530879843803E-3</v>
          </cell>
        </row>
        <row r="219">
          <cell r="DV219">
            <v>2.8477765639632668E-2</v>
          </cell>
        </row>
        <row r="220">
          <cell r="DV220">
            <v>-5.7665358111232745E-2</v>
          </cell>
        </row>
        <row r="222">
          <cell r="DV222">
            <v>2.0486311143333324E-2</v>
          </cell>
        </row>
        <row r="223">
          <cell r="DV223">
            <v>4.2992641340762194E-2</v>
          </cell>
        </row>
        <row r="224">
          <cell r="DV224">
            <v>6.9717782137682649E-2</v>
          </cell>
        </row>
        <row r="225">
          <cell r="DV225">
            <v>-0.23796172804259819</v>
          </cell>
        </row>
        <row r="226">
          <cell r="DV226">
            <v>-3.5661071400180155E-2</v>
          </cell>
        </row>
        <row r="227">
          <cell r="DV227">
            <v>-2.429943922085831E-2</v>
          </cell>
        </row>
        <row r="230">
          <cell r="DV230">
            <v>-1.641726622276618E-2</v>
          </cell>
        </row>
        <row r="231">
          <cell r="DV231">
            <v>-4.5526620373037452E-2</v>
          </cell>
        </row>
        <row r="232">
          <cell r="DV232">
            <v>-4.2950582075635957E-2</v>
          </cell>
        </row>
        <row r="233">
          <cell r="DV233">
            <v>-7.9468200229898756E-2</v>
          </cell>
        </row>
        <row r="234">
          <cell r="DV234">
            <v>-3.6360665151984994E-2</v>
          </cell>
        </row>
        <row r="235">
          <cell r="DV235">
            <v>4.9247954118194492E-3</v>
          </cell>
        </row>
        <row r="237">
          <cell r="DV237">
            <v>-4.711095282425426E-2</v>
          </cell>
        </row>
        <row r="238">
          <cell r="DV238">
            <v>-3.2225570485007959E-2</v>
          </cell>
        </row>
        <row r="239">
          <cell r="DV239">
            <v>-5.1211961550853391E-2</v>
          </cell>
        </row>
        <row r="241">
          <cell r="DV241">
            <v>-0.26729901839596326</v>
          </cell>
        </row>
        <row r="242">
          <cell r="DV242">
            <v>3.1376438514528537E-2</v>
          </cell>
        </row>
        <row r="243">
          <cell r="DV243">
            <v>5.0881059795004902E-4</v>
          </cell>
        </row>
        <row r="244">
          <cell r="DV244">
            <v>4.229729300958196E-2</v>
          </cell>
        </row>
        <row r="245">
          <cell r="DV245">
            <v>-6.2635170827652353E-2</v>
          </cell>
        </row>
        <row r="246">
          <cell r="DV246">
            <v>2.1342125295350955E-2</v>
          </cell>
        </row>
        <row r="247">
          <cell r="DV247">
            <v>2.8407585256024603E-2</v>
          </cell>
        </row>
        <row r="248">
          <cell r="DV248">
            <v>5.2441261171799924E-2</v>
          </cell>
        </row>
        <row r="249">
          <cell r="DV249">
            <v>7.9299455785095452E-2</v>
          </cell>
        </row>
        <row r="250">
          <cell r="DV250">
            <v>-0.23017174697657872</v>
          </cell>
        </row>
        <row r="251">
          <cell r="DV251">
            <v>-3.2993343744537107E-2</v>
          </cell>
        </row>
        <row r="252">
          <cell r="DV252">
            <v>-1.7173583779877655E-2</v>
          </cell>
        </row>
        <row r="255">
          <cell r="DV255">
            <v>2.6164558063791477E-2</v>
          </cell>
        </row>
        <row r="256">
          <cell r="DV256">
            <v>1.4495090644968123E-2</v>
          </cell>
        </row>
        <row r="257">
          <cell r="DV257">
            <v>3.2074922064333933E-2</v>
          </cell>
        </row>
        <row r="258">
          <cell r="DV258">
            <v>-5.4595171305319545E-2</v>
          </cell>
        </row>
        <row r="259">
          <cell r="DV259">
            <v>6.1769042702507049E-2</v>
          </cell>
        </row>
        <row r="260">
          <cell r="DV260">
            <v>0.11289599547782481</v>
          </cell>
        </row>
        <row r="262">
          <cell r="DV262">
            <v>-7.1306893524998305E-3</v>
          </cell>
        </row>
        <row r="263">
          <cell r="DV263">
            <v>9.5488755639765222E-2</v>
          </cell>
        </row>
        <row r="264">
          <cell r="DV264">
            <v>-3.3820570867211686E-2</v>
          </cell>
        </row>
        <row r="266">
          <cell r="DV266">
            <v>-9.276655658231503E-2</v>
          </cell>
        </row>
        <row r="267">
          <cell r="DV267">
            <v>0.13786652371555386</v>
          </cell>
        </row>
        <row r="268">
          <cell r="DV268">
            <v>-2.3931174175889636E-2</v>
          </cell>
        </row>
        <row r="269">
          <cell r="DV269">
            <v>-1.1826026489821784E-2</v>
          </cell>
        </row>
        <row r="270">
          <cell r="DV270">
            <v>-4.2838034787104684E-2</v>
          </cell>
        </row>
        <row r="272">
          <cell r="DV272">
            <v>4.3916958273527928E-2</v>
          </cell>
        </row>
        <row r="273">
          <cell r="DV273">
            <v>5.3579244654397673E-2</v>
          </cell>
        </row>
        <row r="274">
          <cell r="DV274">
            <v>6.3504789233239656E-2</v>
          </cell>
        </row>
        <row r="275">
          <cell r="DV275">
            <v>-5.4251836937540321E-2</v>
          </cell>
        </row>
        <row r="276">
          <cell r="DV276">
            <v>1.8643972112521556E-2</v>
          </cell>
        </row>
        <row r="277">
          <cell r="DV277">
            <v>2.8512084896533452E-2</v>
          </cell>
        </row>
        <row r="280">
          <cell r="DV280">
            <v>2.1315477769251245E-2</v>
          </cell>
        </row>
        <row r="281">
          <cell r="DV281">
            <v>1.2984681810921606E-2</v>
          </cell>
        </row>
        <row r="282">
          <cell r="DV282">
            <v>4.1066814308224231E-2</v>
          </cell>
        </row>
        <row r="283">
          <cell r="DV283">
            <v>-2.5531167873733995E-2</v>
          </cell>
        </row>
        <row r="284">
          <cell r="DV284">
            <v>3.0749342261128909E-2</v>
          </cell>
        </row>
        <row r="285">
          <cell r="DV285">
            <v>0.27932799767793881</v>
          </cell>
        </row>
        <row r="287">
          <cell r="DV287">
            <v>1.2101048958123251E-2</v>
          </cell>
        </row>
        <row r="289">
          <cell r="DV289">
            <v>-1.1338302733381878E-2</v>
          </cell>
        </row>
        <row r="291">
          <cell r="DV291">
            <v>-0.13135414151507563</v>
          </cell>
        </row>
        <row r="292">
          <cell r="DV292">
            <v>2.9144996826975689E-2</v>
          </cell>
        </row>
        <row r="293">
          <cell r="DV293">
            <v>-1.6747201150460023E-2</v>
          </cell>
        </row>
        <row r="294">
          <cell r="DV294">
            <v>-1.1856142797321501E-2</v>
          </cell>
        </row>
        <row r="295">
          <cell r="DV295">
            <v>-2.4804071591183918E-2</v>
          </cell>
        </row>
        <row r="296">
          <cell r="DV296">
            <v>3.3844418583655278E-2</v>
          </cell>
        </row>
        <row r="297">
          <cell r="DV297">
            <v>3.35865695185944E-2</v>
          </cell>
        </row>
        <row r="298">
          <cell r="DV298">
            <v>3.9641788869078098E-2</v>
          </cell>
        </row>
        <row r="299">
          <cell r="DV299">
            <v>4.700486953153149E-2</v>
          </cell>
        </row>
        <row r="300">
          <cell r="DV300">
            <v>-5.360466643005235E-2</v>
          </cell>
        </row>
        <row r="301">
          <cell r="DV301">
            <v>1.7290493072283475E-2</v>
          </cell>
        </row>
      </sheetData>
      <sheetData sheetId="11">
        <row r="5">
          <cell r="DV5">
            <v>196.945618975</v>
          </cell>
        </row>
        <row r="6">
          <cell r="DV6">
            <v>128.88966130000003</v>
          </cell>
        </row>
        <row r="7">
          <cell r="DV7">
            <v>43.24869563</v>
          </cell>
        </row>
        <row r="8">
          <cell r="DV8">
            <v>11.44216194</v>
          </cell>
        </row>
        <row r="9">
          <cell r="DV9">
            <v>23.62290999</v>
          </cell>
        </row>
        <row r="10">
          <cell r="DV10">
            <v>7.4304319999999997</v>
          </cell>
        </row>
        <row r="12">
          <cell r="DV12">
            <v>26.184380340000001</v>
          </cell>
        </row>
        <row r="13">
          <cell r="DV13">
            <v>7.73933597</v>
          </cell>
        </row>
        <row r="14">
          <cell r="DV14">
            <v>16.794048369999999</v>
          </cell>
        </row>
        <row r="16">
          <cell r="DV16">
            <v>2.9771183300000001</v>
          </cell>
        </row>
        <row r="17">
          <cell r="DV17">
            <v>10.815342000000001</v>
          </cell>
        </row>
        <row r="18">
          <cell r="DV18">
            <v>43.789353000000006</v>
          </cell>
        </row>
        <row r="19">
          <cell r="DV19">
            <v>27.920660999999999</v>
          </cell>
        </row>
        <row r="20">
          <cell r="DV20">
            <v>15.868691999999999</v>
          </cell>
        </row>
        <row r="22">
          <cell r="DV22">
            <v>68.055957674999974</v>
          </cell>
        </row>
        <row r="23">
          <cell r="DV23">
            <v>52.090738674999969</v>
          </cell>
        </row>
        <row r="24">
          <cell r="DV24">
            <v>46.982533674999971</v>
          </cell>
        </row>
        <row r="25">
          <cell r="DV25">
            <v>5.1082049999999999</v>
          </cell>
        </row>
        <row r="26">
          <cell r="DV26">
            <v>15.965218999999999</v>
          </cell>
        </row>
        <row r="27">
          <cell r="DV27">
            <v>153.156265975</v>
          </cell>
        </row>
        <row r="55">
          <cell r="DV55">
            <v>-3.205819883534633E-2</v>
          </cell>
        </row>
        <row r="56">
          <cell r="DV56">
            <v>-6.6965337283543924E-2</v>
          </cell>
        </row>
        <row r="57">
          <cell r="DV57">
            <v>-7.497580003822657E-2</v>
          </cell>
        </row>
        <row r="58">
          <cell r="DV58">
            <v>-1.6076156773977446E-2</v>
          </cell>
        </row>
        <row r="59">
          <cell r="DV59">
            <v>-0.10792510210615558</v>
          </cell>
        </row>
        <row r="60">
          <cell r="DV60">
            <v>-6.0532218647338709E-2</v>
          </cell>
        </row>
        <row r="62">
          <cell r="DV62">
            <v>-7.3769830300680739E-2</v>
          </cell>
        </row>
        <row r="63">
          <cell r="DV63">
            <v>-7.6958764949780378E-2</v>
          </cell>
        </row>
        <row r="64">
          <cell r="DV64">
            <v>-7.4097338598381302E-2</v>
          </cell>
        </row>
        <row r="66">
          <cell r="DV66">
            <v>-0.54792141663751859</v>
          </cell>
        </row>
        <row r="67">
          <cell r="DV67">
            <v>3.0397626587705506E-2</v>
          </cell>
        </row>
        <row r="68">
          <cell r="DV68">
            <v>-1.1956495840092396E-2</v>
          </cell>
        </row>
        <row r="69">
          <cell r="DV69">
            <v>9.3606098682363914E-4</v>
          </cell>
        </row>
        <row r="70">
          <cell r="DV70">
            <v>-3.3852295438347446E-2</v>
          </cell>
        </row>
        <row r="72">
          <cell r="DV72">
            <v>4.1754994472551266E-2</v>
          </cell>
        </row>
        <row r="73">
          <cell r="DV73">
            <v>6.087982607685416E-2</v>
          </cell>
        </row>
        <row r="74">
          <cell r="DV74">
            <v>5.4626665600321145E-2</v>
          </cell>
        </row>
        <row r="75">
          <cell r="DV75">
            <v>0.12207107380396476</v>
          </cell>
        </row>
        <row r="76">
          <cell r="DV76">
            <v>-1.6116002183804268E-2</v>
          </cell>
        </row>
        <row r="77">
          <cell r="DV77">
            <v>-3.7656043806454709E-2</v>
          </cell>
        </row>
        <row r="80">
          <cell r="DV80">
            <v>6.3349936243497496E-3</v>
          </cell>
        </row>
        <row r="81">
          <cell r="DV81">
            <v>-2.7031171031923873E-2</v>
          </cell>
        </row>
        <row r="82">
          <cell r="DV82">
            <v>-3.9413161994284907E-2</v>
          </cell>
        </row>
        <row r="83">
          <cell r="DV83">
            <v>2.4889312342930126E-2</v>
          </cell>
        </row>
        <row r="84">
          <cell r="DV84">
            <v>-7.4746879028342983E-2</v>
          </cell>
        </row>
        <row r="85">
          <cell r="DV85">
            <v>-3.6210055762263549E-2</v>
          </cell>
        </row>
        <row r="87">
          <cell r="DV87">
            <v>-3.6091606248866093E-2</v>
          </cell>
        </row>
        <row r="88">
          <cell r="DV88">
            <v>-2.4299239544417484E-2</v>
          </cell>
        </row>
        <row r="89">
          <cell r="DV89">
            <v>-4.3032285284065663E-2</v>
          </cell>
        </row>
        <row r="91">
          <cell r="DV91">
            <v>-0.50407112569041312</v>
          </cell>
        </row>
        <row r="92">
          <cell r="DV92">
            <v>7.9772776741963369E-2</v>
          </cell>
        </row>
        <row r="93">
          <cell r="DV93">
            <v>2.9358434916321174E-2</v>
          </cell>
        </row>
        <row r="94">
          <cell r="DV94">
            <v>3.9981549174518571E-2</v>
          </cell>
        </row>
        <row r="95">
          <cell r="DV95">
            <v>1.2539306506020642E-2</v>
          </cell>
        </row>
        <row r="97">
          <cell r="DV97">
            <v>7.6122811057621309E-2</v>
          </cell>
        </row>
        <row r="98">
          <cell r="DV98">
            <v>8.8160302204307817E-2</v>
          </cell>
        </row>
        <row r="99">
          <cell r="DV99">
            <v>8.5582736527412218E-2</v>
          </cell>
        </row>
        <row r="100">
          <cell r="DV100">
            <v>0.11241898501225189</v>
          </cell>
        </row>
        <row r="101">
          <cell r="DV101">
            <v>3.8801987030406382E-2</v>
          </cell>
        </row>
        <row r="102">
          <cell r="DV102">
            <v>-2.3360686971629629E-4</v>
          </cell>
        </row>
        <row r="130">
          <cell r="DV130">
            <v>2466.8449074700025</v>
          </cell>
        </row>
        <row r="131">
          <cell r="DV131">
            <v>1645.9599727099996</v>
          </cell>
        </row>
        <row r="132">
          <cell r="DV132">
            <v>536.27339673000006</v>
          </cell>
        </row>
        <row r="133">
          <cell r="DV133">
            <v>143.34191334000002</v>
          </cell>
        </row>
        <row r="134">
          <cell r="DV134">
            <v>291.98452569</v>
          </cell>
        </row>
        <row r="135">
          <cell r="DV135">
            <v>91.681416000000013</v>
          </cell>
        </row>
        <row r="137">
          <cell r="DV137">
            <v>333.33143295999997</v>
          </cell>
        </row>
        <row r="138">
          <cell r="DV138">
            <v>95.668619019999994</v>
          </cell>
        </row>
        <row r="139">
          <cell r="DV139">
            <v>217.56197994000001</v>
          </cell>
        </row>
        <row r="141">
          <cell r="DV141">
            <v>70.879935880000005</v>
          </cell>
        </row>
        <row r="142">
          <cell r="DV142">
            <v>131.677919</v>
          </cell>
        </row>
        <row r="143">
          <cell r="DV143">
            <v>549.085463</v>
          </cell>
        </row>
        <row r="144">
          <cell r="DV144">
            <v>340.811936</v>
          </cell>
        </row>
        <row r="145">
          <cell r="DV145">
            <v>208.27352700000003</v>
          </cell>
        </row>
        <row r="147">
          <cell r="DV147">
            <v>820.88493476000224</v>
          </cell>
        </row>
        <row r="148">
          <cell r="DV148">
            <v>628.99193276000233</v>
          </cell>
        </row>
        <row r="149">
          <cell r="DV149">
            <v>569.4317447600024</v>
          </cell>
        </row>
        <row r="150">
          <cell r="DV150">
            <v>59.560188000000004</v>
          </cell>
        </row>
        <row r="151">
          <cell r="DV151">
            <v>191.89300199999997</v>
          </cell>
        </row>
        <row r="152">
          <cell r="DV152">
            <v>1917.7594444700023</v>
          </cell>
        </row>
        <row r="155">
          <cell r="DV155">
            <v>4.9826576806592637E-2</v>
          </cell>
        </row>
        <row r="156">
          <cell r="DV156">
            <v>3.6878327495618146E-2</v>
          </cell>
        </row>
        <row r="157">
          <cell r="DV157">
            <v>3.7251653550258945E-2</v>
          </cell>
        </row>
        <row r="158">
          <cell r="DV158">
            <v>2.1819274184747162E-2</v>
          </cell>
        </row>
        <row r="159">
          <cell r="DV159">
            <v>4.5327320249065162E-2</v>
          </cell>
        </row>
        <row r="160">
          <cell r="DV160">
            <v>3.1544684828698655E-2</v>
          </cell>
        </row>
        <row r="162">
          <cell r="DV162">
            <v>2.3903061125884362E-2</v>
          </cell>
        </row>
        <row r="163">
          <cell r="DV163">
            <v>5.9027558122447976E-2</v>
          </cell>
        </row>
        <row r="164">
          <cell r="DV164">
            <v>8.5723893549738417E-3</v>
          </cell>
        </row>
        <row r="166">
          <cell r="DV166">
            <v>-0.11065113012434802</v>
          </cell>
        </row>
        <row r="167">
          <cell r="DV167">
            <v>0.19235295059907132</v>
          </cell>
        </row>
        <row r="168">
          <cell r="DV168">
            <v>2.6282752316346247E-2</v>
          </cell>
        </row>
        <row r="169">
          <cell r="DV169">
            <v>2.0390343720880555E-2</v>
          </cell>
        </row>
        <row r="170">
          <cell r="DV170">
            <v>3.6073089119615709E-2</v>
          </cell>
        </row>
        <row r="172">
          <cell r="DV172">
            <v>7.6788486089380159E-2</v>
          </cell>
        </row>
        <row r="173">
          <cell r="DV173">
            <v>8.3988709159911412E-2</v>
          </cell>
        </row>
        <row r="174">
          <cell r="DV174">
            <v>8.5889223408980975E-2</v>
          </cell>
        </row>
        <row r="175">
          <cell r="DV175">
            <v>6.6148945227415545E-2</v>
          </cell>
        </row>
        <row r="176">
          <cell r="DV176">
            <v>5.3843735075265187E-2</v>
          </cell>
        </row>
        <row r="177">
          <cell r="DV177">
            <v>5.6767789696921644E-2</v>
          </cell>
        </row>
        <row r="180">
          <cell r="DV180">
            <v>4.8619152190827242E-2</v>
          </cell>
        </row>
        <row r="181">
          <cell r="DV181">
            <v>3.4497871868542918E-2</v>
          </cell>
        </row>
        <row r="182">
          <cell r="DV182">
            <v>3.1501944186821174E-2</v>
          </cell>
        </row>
        <row r="183">
          <cell r="DV183">
            <v>1.6339577527152205E-2</v>
          </cell>
        </row>
        <row r="184">
          <cell r="DV184">
            <v>3.9794688157213765E-2</v>
          </cell>
        </row>
        <row r="185">
          <cell r="DV185">
            <v>2.4921253449524894E-2</v>
          </cell>
        </row>
        <row r="187">
          <cell r="DV187">
            <v>3.016839714521935E-2</v>
          </cell>
        </row>
        <row r="188">
          <cell r="DV188">
            <v>6.8643156706941877E-2</v>
          </cell>
        </row>
        <row r="189">
          <cell r="DV189">
            <v>1.4342130095397199E-2</v>
          </cell>
        </row>
        <row r="191">
          <cell r="DV191">
            <v>-0.11510759593046205</v>
          </cell>
        </row>
        <row r="192">
          <cell r="DV192">
            <v>0.19455567842066213</v>
          </cell>
        </row>
        <row r="193">
          <cell r="DV193">
            <v>2.1466023956297375E-2</v>
          </cell>
        </row>
        <row r="194">
          <cell r="DV194">
            <v>1.6399558212033982E-2</v>
          </cell>
        </row>
        <row r="195">
          <cell r="DV195">
            <v>2.9894147531896786E-2</v>
          </cell>
        </row>
        <row r="196">
          <cell r="DV196">
            <v>0.24870658397255019</v>
          </cell>
        </row>
        <row r="197">
          <cell r="DV197">
            <v>7.8013833944738931E-2</v>
          </cell>
        </row>
        <row r="198">
          <cell r="DV198">
            <v>8.6908092156440908E-2</v>
          </cell>
        </row>
        <row r="199">
          <cell r="DV199">
            <v>8.9769563028986088E-2</v>
          </cell>
        </row>
        <row r="200">
          <cell r="DV200">
            <v>6.0083738571295786E-2</v>
          </cell>
        </row>
        <row r="201">
          <cell r="DV201">
            <v>4.9632729421225763E-2</v>
          </cell>
        </row>
        <row r="202">
          <cell r="DV202">
            <v>5.6628946251198187E-2</v>
          </cell>
        </row>
        <row r="205">
          <cell r="DV205">
            <v>1.8499465796136816E-2</v>
          </cell>
        </row>
        <row r="206">
          <cell r="DV206">
            <v>-3.5098008735267028E-3</v>
          </cell>
        </row>
        <row r="207">
          <cell r="DV207">
            <v>7.3284965550524106E-4</v>
          </cell>
        </row>
        <row r="208">
          <cell r="DV208">
            <v>2.4684572473423261E-2</v>
          </cell>
        </row>
        <row r="209">
          <cell r="DV209">
            <v>-9.4213260967238588E-3</v>
          </cell>
        </row>
        <row r="210">
          <cell r="DV210">
            <v>-9.0288854069322522E-3</v>
          </cell>
        </row>
        <row r="212">
          <cell r="DV212">
            <v>-4.0086556021229347E-3</v>
          </cell>
        </row>
        <row r="213">
          <cell r="DV213">
            <v>-1.6237467976739306E-2</v>
          </cell>
        </row>
        <row r="214">
          <cell r="DV214">
            <v>3.1592254642154316E-3</v>
          </cell>
        </row>
        <row r="216">
          <cell r="DV216">
            <v>-0.350939135167469</v>
          </cell>
        </row>
        <row r="217">
          <cell r="DV217">
            <v>9.7436617165765238E-2</v>
          </cell>
        </row>
        <row r="218">
          <cell r="DV218">
            <v>1.6133590772380524E-2</v>
          </cell>
        </row>
        <row r="219">
          <cell r="DV219">
            <v>1.9909696809280453E-2</v>
          </cell>
        </row>
        <row r="220">
          <cell r="DV220">
            <v>9.9857749441629728E-3</v>
          </cell>
        </row>
        <row r="222">
          <cell r="DV222">
            <v>6.5244017919239283E-2</v>
          </cell>
        </row>
        <row r="223">
          <cell r="DV223">
            <v>8.3431056148958849E-2</v>
          </cell>
        </row>
        <row r="224">
          <cell r="DV224">
            <v>9.169214293110306E-2</v>
          </cell>
        </row>
        <row r="225">
          <cell r="DV225">
            <v>5.7226720243701568E-3</v>
          </cell>
        </row>
        <row r="226">
          <cell r="DV226">
            <v>9.9037357271187787E-3</v>
          </cell>
        </row>
        <row r="227">
          <cell r="DV227">
            <v>1.9182406768271543E-2</v>
          </cell>
        </row>
        <row r="230">
          <cell r="DV230">
            <v>2.3060509975412424E-2</v>
          </cell>
        </row>
        <row r="231">
          <cell r="DV231">
            <v>8.2996649378830334E-4</v>
          </cell>
        </row>
        <row r="232">
          <cell r="DV232">
            <v>6.0896167581137028E-4</v>
          </cell>
        </row>
        <row r="233">
          <cell r="DV233">
            <v>2.2591071681100861E-2</v>
          </cell>
        </row>
        <row r="234">
          <cell r="DV234">
            <v>-8.634040750027161E-3</v>
          </cell>
        </row>
        <row r="235">
          <cell r="DV235">
            <v>-9.4031826356661963E-3</v>
          </cell>
        </row>
        <row r="237">
          <cell r="DV237">
            <v>7.766332873041959E-3</v>
          </cell>
        </row>
        <row r="238">
          <cell r="DV238">
            <v>5.9877589753698501E-3</v>
          </cell>
        </row>
        <row r="239">
          <cell r="DV239">
            <v>1.1343512525310073E-2</v>
          </cell>
        </row>
        <row r="241">
          <cell r="DV241">
            <v>-0.35337132605725952</v>
          </cell>
        </row>
        <row r="242">
          <cell r="DV242">
            <v>0.11607224528652216</v>
          </cell>
        </row>
        <row r="243">
          <cell r="DV243">
            <v>1.6594821472719179E-2</v>
          </cell>
        </row>
        <row r="244">
          <cell r="DV244">
            <v>2.1574213239901274E-2</v>
          </cell>
        </row>
        <row r="245">
          <cell r="DV245">
            <v>8.5474727430487896E-3</v>
          </cell>
        </row>
        <row r="246">
          <cell r="DV246">
            <v>0.16932089802238393</v>
          </cell>
        </row>
        <row r="247">
          <cell r="DV247">
            <v>6.9354113452869903E-2</v>
          </cell>
        </row>
        <row r="248">
          <cell r="DV248">
            <v>8.8597713828727498E-2</v>
          </cell>
        </row>
        <row r="249">
          <cell r="DV249">
            <v>9.8478373552013609E-2</v>
          </cell>
        </row>
        <row r="250">
          <cell r="DV250">
            <v>-4.8595092146797025E-4</v>
          </cell>
        </row>
        <row r="251">
          <cell r="DV251">
            <v>1.0240192435109874E-2</v>
          </cell>
        </row>
        <row r="252">
          <cell r="DV252">
            <v>2.493102438952044E-2</v>
          </cell>
        </row>
        <row r="255">
          <cell r="DV255">
            <v>6.998742374956235E-2</v>
          </cell>
        </row>
        <row r="256">
          <cell r="DV256">
            <v>6.2622618096116245E-2</v>
          </cell>
        </row>
        <row r="257">
          <cell r="DV257">
            <v>8.3159223479176259E-2</v>
          </cell>
        </row>
        <row r="258">
          <cell r="DV258">
            <v>3.4794335231954632E-2</v>
          </cell>
        </row>
        <row r="259">
          <cell r="DV259">
            <v>9.5887848996668801E-2</v>
          </cell>
        </row>
        <row r="260">
          <cell r="DV260">
            <v>0.12044321201810293</v>
          </cell>
        </row>
        <row r="262">
          <cell r="DV262">
            <v>6.6218659364135846E-2</v>
          </cell>
        </row>
        <row r="263">
          <cell r="DV263">
            <v>0.1560924607568217</v>
          </cell>
        </row>
        <row r="264">
          <cell r="DV264">
            <v>2.7137715362462123E-2</v>
          </cell>
        </row>
        <row r="266">
          <cell r="DV266">
            <v>-4.2812877290773654E-2</v>
          </cell>
        </row>
        <row r="267">
          <cell r="DV267">
            <v>0.22873794562210437</v>
          </cell>
        </row>
        <row r="268">
          <cell r="DV268">
            <v>1.5536656877012778E-2</v>
          </cell>
        </row>
        <row r="269">
          <cell r="DV269">
            <v>1.2611389462191536E-3</v>
          </cell>
        </row>
        <row r="270">
          <cell r="DV270">
            <v>3.9822223364113229E-2</v>
          </cell>
        </row>
        <row r="272">
          <cell r="DV272">
            <v>8.513667248751533E-2</v>
          </cell>
        </row>
        <row r="273">
          <cell r="DV273">
            <v>9.1254372342691514E-2</v>
          </cell>
        </row>
        <row r="274">
          <cell r="DV274">
            <v>9.6741328689204265E-2</v>
          </cell>
        </row>
        <row r="275">
          <cell r="DV275">
            <v>4.0950099644553539E-2</v>
          </cell>
        </row>
        <row r="276">
          <cell r="DV276">
            <v>6.5472566150950984E-2</v>
          </cell>
        </row>
        <row r="277">
          <cell r="DV277">
            <v>8.6560622419599387E-2</v>
          </cell>
        </row>
        <row r="280">
          <cell r="DV280">
            <v>6.0866829876771833E-2</v>
          </cell>
        </row>
        <row r="281">
          <cell r="DV281">
            <v>5.7982826691255429E-2</v>
          </cell>
        </row>
        <row r="282">
          <cell r="DV282">
            <v>9.2556560268319377E-2</v>
          </cell>
        </row>
        <row r="283">
          <cell r="DV283">
            <v>1.7965812675969195E-2</v>
          </cell>
        </row>
        <row r="284">
          <cell r="DV284">
            <v>8.7140639738197523E-2</v>
          </cell>
        </row>
        <row r="285">
          <cell r="DV285">
            <v>0.26278463961142062</v>
          </cell>
        </row>
        <row r="287">
          <cell r="DV287">
            <v>7.8126794802270139E-2</v>
          </cell>
        </row>
        <row r="289">
          <cell r="DV289">
            <v>3.9226313480432706E-2</v>
          </cell>
        </row>
        <row r="291">
          <cell r="DV291">
            <v>-0.14768596155250557</v>
          </cell>
        </row>
        <row r="292">
          <cell r="DV292">
            <v>0.10152300540695469</v>
          </cell>
        </row>
        <row r="293">
          <cell r="DV293">
            <v>2.5748549417443423E-2</v>
          </cell>
        </row>
        <row r="294">
          <cell r="DV294">
            <v>1.4918077516574035E-2</v>
          </cell>
        </row>
        <row r="295">
          <cell r="DV295">
            <v>4.4251781748098518E-2</v>
          </cell>
        </row>
        <row r="296">
          <cell r="DV296">
            <v>0.2464392853867472</v>
          </cell>
        </row>
        <row r="297">
          <cell r="DV297">
            <v>6.6556170287228378E-2</v>
          </cell>
        </row>
        <row r="298">
          <cell r="DV298">
            <v>6.7067160750467814E-2</v>
          </cell>
        </row>
        <row r="299">
          <cell r="DV299">
            <v>7.1316232166656723E-2</v>
          </cell>
        </row>
        <row r="300">
          <cell r="DV300">
            <v>2.7526385706042378E-2</v>
          </cell>
        </row>
        <row r="301">
          <cell r="DV301">
            <v>6.4869943030027244E-2</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ésumé"/>
      <sheetName val="NSA_ACM"/>
      <sheetName val="SA_ACM"/>
      <sheetName val="RA_ACM"/>
      <sheetName val="NSA_cont_ACM"/>
      <sheetName val="SA_cont_ACM"/>
      <sheetName val="RA_cont_ACM"/>
      <sheetName val="NSA_M-12"/>
      <sheetName val="SA_M-12"/>
      <sheetName val="RA_M-12"/>
      <sheetName val="NSA_cont_M-12"/>
      <sheetName val="SA_cont_M-12"/>
      <sheetName val="RA_cont_M-12"/>
      <sheetName val="NSA_M-1"/>
      <sheetName val="SA_M-1"/>
      <sheetName val="RA_M-1"/>
      <sheetName val="NSA_PCAP"/>
      <sheetName val="SA_PCAP"/>
      <sheetName val="RA_PCAP"/>
      <sheetName val="NSA_cont_PCAP"/>
      <sheetName val="SA_cont_PCAP"/>
      <sheetName val="RA_cont_PCAP"/>
      <sheetName val="RA_cont_PCAPB"/>
      <sheetName val="NSA_PCAP_MOY"/>
      <sheetName val="SA_PCAP_MOY"/>
      <sheetName val="RA_PCAP_MOY"/>
      <sheetName val="RA_cont_PCAPMOY"/>
      <sheetName val="RA_cont_M-1"/>
    </sheetNames>
    <sheetDataSet>
      <sheetData sheetId="0" refreshError="1"/>
      <sheetData sheetId="1">
        <row r="11">
          <cell r="B11">
            <v>-9.4873219864152647E-2</v>
          </cell>
          <cell r="C11">
            <v>-0.15525140189995312</v>
          </cell>
          <cell r="D11">
            <v>-3.3462046856874594E-2</v>
          </cell>
          <cell r="E11">
            <v>-3.3697896695541463E-2</v>
          </cell>
          <cell r="F11">
            <v>-8.7210616032611266E-2</v>
          </cell>
          <cell r="G11">
            <v>2.0311650906759127E-2</v>
          </cell>
          <cell r="H11">
            <v>-9.7274290269843688E-2</v>
          </cell>
          <cell r="I11">
            <v>-0.14009563030177474</v>
          </cell>
          <cell r="J11">
            <v>-5.5640910727868809E-2</v>
          </cell>
          <cell r="N11">
            <v>1.0094655995543489E-2</v>
          </cell>
          <cell r="O11">
            <v>-1.727692072200715E-2</v>
          </cell>
          <cell r="P11">
            <v>3.6449230971596469E-2</v>
          </cell>
        </row>
        <row r="16">
          <cell r="B16">
            <v>-2.1310330738078531E-2</v>
          </cell>
          <cell r="C16">
            <v>-3.7430242639157729E-2</v>
          </cell>
          <cell r="D16">
            <v>-7.3461182869187791E-3</v>
          </cell>
          <cell r="E16">
            <v>2.7138110642130675E-2</v>
          </cell>
          <cell r="F16">
            <v>1.1506137151263918E-2</v>
          </cell>
          <cell r="G16">
            <v>4.0901554465353929E-2</v>
          </cell>
          <cell r="H16">
            <v>-7.3334674385450827E-2</v>
          </cell>
          <cell r="I16">
            <v>-8.0918298785234488E-2</v>
          </cell>
          <cell r="J16">
            <v>-6.6783126794266678E-2</v>
          </cell>
          <cell r="N16">
            <v>6.0159412973034065E-2</v>
          </cell>
          <cell r="O16">
            <v>2.8591495353223362E-2</v>
          </cell>
          <cell r="P16">
            <v>8.9049682577818867E-2</v>
          </cell>
        </row>
        <row r="17">
          <cell r="B17">
            <v>-3.4844234999800161E-3</v>
          </cell>
          <cell r="C17">
            <v>4.9247954118194492E-3</v>
          </cell>
          <cell r="D17">
            <v>-9.4031826356661963E-3</v>
          </cell>
          <cell r="E17">
            <v>2.058511678409114E-2</v>
          </cell>
          <cell r="F17">
            <v>1.4586766658011729E-2</v>
          </cell>
          <cell r="G17">
            <v>2.4921253449524894E-2</v>
          </cell>
          <cell r="H17">
            <v>-3.2154785812391173E-2</v>
          </cell>
          <cell r="I17">
            <v>-2.6445760759018944E-2</v>
          </cell>
          <cell r="J17">
            <v>-3.6210055762263549E-2</v>
          </cell>
          <cell r="N17">
            <v>0.26959786795273244</v>
          </cell>
          <cell r="O17">
            <v>0.27932799767793881</v>
          </cell>
          <cell r="P17">
            <v>0.26278463961142062</v>
          </cell>
        </row>
        <row r="18">
          <cell r="B18">
            <v>-3.925396022497929E-2</v>
          </cell>
          <cell r="C18">
            <v>-6.8948040266935351E-2</v>
          </cell>
          <cell r="D18">
            <v>-1.3472335463833196E-2</v>
          </cell>
          <cell r="E18">
            <v>8.6216039730870886E-3</v>
          </cell>
          <cell r="F18">
            <v>-1.9289180470872136E-2</v>
          </cell>
          <cell r="G18">
            <v>3.3122444394549033E-2</v>
          </cell>
          <cell r="H18">
            <v>-7.2568666635193457E-2</v>
          </cell>
          <cell r="I18">
            <v>-9.1607590168979347E-2</v>
          </cell>
          <cell r="J18">
            <v>-5.6249632506846003E-2</v>
          </cell>
          <cell r="N18">
            <v>7.252452121122821E-2</v>
          </cell>
          <cell r="O18">
            <v>4.2465864990043345E-2</v>
          </cell>
          <cell r="P18">
            <v>9.9193360667216623E-2</v>
          </cell>
        </row>
        <row r="20">
          <cell r="B20">
            <v>-8.2187357191821908E-3</v>
          </cell>
          <cell r="C20">
            <v>-3.5823498109960217E-2</v>
          </cell>
          <cell r="D20">
            <v>5.2018151001206769E-2</v>
          </cell>
          <cell r="E20">
            <v>-8.0622151237107476E-3</v>
          </cell>
          <cell r="F20">
            <v>-3.1397235327666251E-2</v>
          </cell>
          <cell r="G20">
            <v>4.4109160822864979E-2</v>
          </cell>
          <cell r="H20">
            <v>-5.9265626301835628E-2</v>
          </cell>
          <cell r="I20">
            <v>-7.1966974752894819E-2</v>
          </cell>
          <cell r="J20">
            <v>-3.2713919084865317E-2</v>
          </cell>
          <cell r="N20">
            <v>2.8211274354727367E-2</v>
          </cell>
          <cell r="O20">
            <v>2.418998383629134E-3</v>
          </cell>
          <cell r="P20">
            <v>8.6391831681315923E-2</v>
          </cell>
        </row>
        <row r="22">
          <cell r="B22">
            <v>-1.5628034247737399E-2</v>
          </cell>
          <cell r="C22">
            <v>-3.2225570485007959E-2</v>
          </cell>
          <cell r="D22">
            <v>5.9877589753698501E-3</v>
          </cell>
          <cell r="E22">
            <v>3.8651717507226513E-2</v>
          </cell>
          <cell r="F22">
            <v>1.6173344847218996E-2</v>
          </cell>
          <cell r="G22">
            <v>6.8643156706941877E-2</v>
          </cell>
          <cell r="H22">
            <v>-5.0266360546008304E-2</v>
          </cell>
          <cell r="I22">
            <v>-7.0299008855767786E-2</v>
          </cell>
          <cell r="J22">
            <v>-2.4299239544417484E-2</v>
          </cell>
          <cell r="N22">
            <v>0.12561168054847727</v>
          </cell>
          <cell r="O22">
            <v>0.10139594821679321</v>
          </cell>
          <cell r="P22">
            <v>0.15833235749347918</v>
          </cell>
        </row>
        <row r="23">
          <cell r="B23">
            <v>-1.0556239073734486E-2</v>
          </cell>
          <cell r="C23">
            <v>-3.5105546555180611E-2</v>
          </cell>
          <cell r="D23">
            <v>3.4808188302435594E-2</v>
          </cell>
          <cell r="E23">
            <v>3.3710513723570479E-3</v>
          </cell>
          <cell r="F23">
            <v>-2.109960570650693E-2</v>
          </cell>
          <cell r="G23">
            <v>4.9812691766132122E-2</v>
          </cell>
          <cell r="H23">
            <v>-5.6575652966239454E-2</v>
          </cell>
          <cell r="I23">
            <v>-7.1690971296486383E-2</v>
          </cell>
          <cell r="J23">
            <v>-2.9478207454866068E-2</v>
          </cell>
          <cell r="N23">
            <v>5.2750398124229214E-2</v>
          </cell>
          <cell r="O23">
            <v>2.3092297920655813E-2</v>
          </cell>
          <cell r="P23">
            <v>0.11052675703376447</v>
          </cell>
        </row>
        <row r="24">
          <cell r="B24">
            <v>-0.130048344607536</v>
          </cell>
          <cell r="C24">
            <v>-0.17262595635326694</v>
          </cell>
          <cell r="D24">
            <v>-9.3528270896128252E-2</v>
          </cell>
          <cell r="E24">
            <v>-4.8216467054899459E-2</v>
          </cell>
          <cell r="F24">
            <v>-0.10127223520849071</v>
          </cell>
          <cell r="G24">
            <v>-1.5392159934163319E-3</v>
          </cell>
          <cell r="H24">
            <v>-0.20861045838559589</v>
          </cell>
          <cell r="I24">
            <v>-0.2038292183072492</v>
          </cell>
          <cell r="J24">
            <v>-0.2126312394131481</v>
          </cell>
          <cell r="N24">
            <v>0.26624631619973704</v>
          </cell>
          <cell r="O24">
            <v>0.15620966426222238</v>
          </cell>
          <cell r="P24">
            <v>0.37839631111752881</v>
          </cell>
        </row>
        <row r="27">
          <cell r="B27">
            <v>6.8743394213596876E-2</v>
          </cell>
          <cell r="C27">
            <v>3.1376438514528537E-2</v>
          </cell>
          <cell r="D27">
            <v>0.11607224528652216</v>
          </cell>
          <cell r="E27">
            <v>0.14495741088453662</v>
          </cell>
          <cell r="F27">
            <v>0.10672225207956654</v>
          </cell>
          <cell r="G27">
            <v>0.19455567842066213</v>
          </cell>
          <cell r="H27">
            <v>3.6559499827917508E-2</v>
          </cell>
          <cell r="I27">
            <v>2.2827527399422731E-3</v>
          </cell>
          <cell r="J27">
            <v>7.9772776741963369E-2</v>
          </cell>
          <cell r="N27">
            <v>6.0668293482907032E-2</v>
          </cell>
          <cell r="O27">
            <v>2.9144996826975689E-2</v>
          </cell>
          <cell r="P27">
            <v>0.10152300540695469</v>
          </cell>
        </row>
        <row r="29">
          <cell r="B29">
            <v>0.14482065373721342</v>
          </cell>
          <cell r="C29">
            <v>2.4470881196230865E-2</v>
          </cell>
          <cell r="D29">
            <v>0.16780840415910969</v>
          </cell>
          <cell r="E29">
            <v>-8.0537907596212044E-4</v>
          </cell>
          <cell r="F29">
            <v>-9.4601523509501684E-2</v>
          </cell>
          <cell r="G29">
            <v>1.7855164486352715E-2</v>
          </cell>
          <cell r="H29">
            <v>0.12938246158030031</v>
          </cell>
          <cell r="I29">
            <v>-3.3825812938837685E-2</v>
          </cell>
          <cell r="J29">
            <v>0.16147625627059448</v>
          </cell>
          <cell r="N29">
            <v>1.6664856348010737E-2</v>
          </cell>
          <cell r="O29">
            <v>-4.6898413590147348E-2</v>
          </cell>
          <cell r="P29">
            <v>2.8612245977150952E-2</v>
          </cell>
        </row>
        <row r="31">
          <cell r="B31">
            <v>-3.1946550729823331E-3</v>
          </cell>
          <cell r="C31">
            <v>-6.2635170827652353E-2</v>
          </cell>
          <cell r="D31">
            <v>8.5474727430487896E-3</v>
          </cell>
          <cell r="E31">
            <v>1.6384481347607283E-2</v>
          </cell>
          <cell r="F31">
            <v>-5.0511816949601385E-2</v>
          </cell>
          <cell r="G31">
            <v>2.9894147531896786E-2</v>
          </cell>
          <cell r="H31">
            <v>5.9735672502392312E-4</v>
          </cell>
          <cell r="I31">
            <v>-6.1342706633384814E-2</v>
          </cell>
          <cell r="J31">
            <v>1.2539306506020642E-2</v>
          </cell>
          <cell r="N31">
            <v>3.2573939529524143E-2</v>
          </cell>
          <cell r="O31">
            <v>-2.4804071591183918E-2</v>
          </cell>
          <cell r="P31">
            <v>4.4251781748098518E-2</v>
          </cell>
        </row>
        <row r="32">
          <cell r="B32">
            <v>8.9247618615900137E-2</v>
          </cell>
          <cell r="C32">
            <v>-8.8109570179046859E-3</v>
          </cell>
          <cell r="D32">
            <v>0.10821739889416371</v>
          </cell>
          <cell r="E32">
            <v>5.3096295582228947E-3</v>
          </cell>
          <cell r="F32">
            <v>-7.8791067450312169E-2</v>
          </cell>
          <cell r="G32">
            <v>2.2130937302585751E-2</v>
          </cell>
          <cell r="H32">
            <v>8.1123512024912081E-2</v>
          </cell>
          <cell r="I32">
            <v>-4.4030735506960905E-2</v>
          </cell>
          <cell r="J32">
            <v>0.10555356815659578</v>
          </cell>
          <cell r="N32">
            <v>2.2047839783699619E-2</v>
          </cell>
          <cell r="O32">
            <v>-3.9089261972886535E-2</v>
          </cell>
          <cell r="P32">
            <v>3.3858647987478285E-2</v>
          </cell>
        </row>
        <row r="33">
          <cell r="B33">
            <v>0.1579409355331387</v>
          </cell>
          <cell r="C33">
            <v>0.11368678399339682</v>
          </cell>
          <cell r="D33">
            <v>0.20801701900833858</v>
          </cell>
          <cell r="E33">
            <v>0.12395609241726691</v>
          </cell>
          <cell r="F33">
            <v>8.509981934488331E-2</v>
          </cell>
          <cell r="G33">
            <v>0.16891221064092066</v>
          </cell>
          <cell r="H33">
            <v>9.4497287499155647E-2</v>
          </cell>
          <cell r="I33">
            <v>9.0958069202936365E-2</v>
          </cell>
          <cell r="J33">
            <v>9.8446312511910383E-2</v>
          </cell>
          <cell r="N33">
            <v>0.10914190060901996</v>
          </cell>
          <cell r="O33">
            <v>7.4246872508078265E-2</v>
          </cell>
          <cell r="P33">
            <v>0.14943069829019273</v>
          </cell>
        </row>
        <row r="34">
          <cell r="B34">
            <v>-0.11530898632402586</v>
          </cell>
          <cell r="C34">
            <v>-0.23017174697657872</v>
          </cell>
          <cell r="D34">
            <v>-4.8595092146797025E-4</v>
          </cell>
          <cell r="E34">
            <v>-1.1256329395734288E-2</v>
          </cell>
          <cell r="F34">
            <v>-8.2064071398444849E-2</v>
          </cell>
          <cell r="G34">
            <v>6.0083738571295786E-2</v>
          </cell>
          <cell r="H34">
            <v>-7.0540149155447152E-2</v>
          </cell>
          <cell r="I34">
            <v>-0.24406876478032191</v>
          </cell>
          <cell r="J34">
            <v>0.11241898501225189</v>
          </cell>
          <cell r="N34">
            <v>-1.0244586974130221E-2</v>
          </cell>
          <cell r="O34">
            <v>-5.360466643005235E-2</v>
          </cell>
          <cell r="P34">
            <v>2.7526385706042378E-2</v>
          </cell>
        </row>
        <row r="35">
          <cell r="B35">
            <v>0.13331812712241442</v>
          </cell>
          <cell r="C35">
            <v>8.435353895817399E-2</v>
          </cell>
          <cell r="D35">
            <v>0.18810762662702052</v>
          </cell>
          <cell r="E35">
            <v>0.11197540728570754</v>
          </cell>
          <cell r="F35">
            <v>7.1161714822310485E-2</v>
          </cell>
          <cell r="G35">
            <v>0.15861926694996598</v>
          </cell>
          <cell r="H35">
            <v>7.9848635481189145E-2</v>
          </cell>
          <cell r="I35">
            <v>6.1949329112912288E-2</v>
          </cell>
          <cell r="J35">
            <v>9.972023305566502E-2</v>
          </cell>
          <cell r="N35">
            <v>9.9296076683726309E-2</v>
          </cell>
          <cell r="O35">
            <v>6.498534157907554E-2</v>
          </cell>
          <cell r="P35">
            <v>0.13799933443059875</v>
          </cell>
        </row>
        <row r="36">
          <cell r="B36">
            <v>-1.4849091082485555E-2</v>
          </cell>
          <cell r="C36">
            <v>-3.2993343744537107E-2</v>
          </cell>
          <cell r="D36">
            <v>1.0240192435109874E-2</v>
          </cell>
          <cell r="E36">
            <v>2.1846948957276346E-2</v>
          </cell>
          <cell r="F36">
            <v>2.1904892393156405E-3</v>
          </cell>
          <cell r="G36">
            <v>4.9632729421225763E-2</v>
          </cell>
          <cell r="H36">
            <v>-1.2048431806715332E-2</v>
          </cell>
          <cell r="I36">
            <v>-4.8344731640094785E-2</v>
          </cell>
          <cell r="J36">
            <v>3.8801987030406382E-2</v>
          </cell>
          <cell r="N36">
            <v>3.6972021051535187E-2</v>
          </cell>
          <cell r="O36">
            <v>1.7290493072283475E-2</v>
          </cell>
          <cell r="P36">
            <v>6.4869943030027244E-2</v>
          </cell>
        </row>
        <row r="37">
          <cell r="B37">
            <v>9.4896176438644675E-2</v>
          </cell>
          <cell r="C37">
            <v>5.1749466284791268E-2</v>
          </cell>
          <cell r="D37">
            <v>0.14587810647401178</v>
          </cell>
          <cell r="E37">
            <v>8.8790137952649006E-2</v>
          </cell>
          <cell r="F37">
            <v>5.2157517888677951E-2</v>
          </cell>
          <cell r="G37">
            <v>0.13298798724143124</v>
          </cell>
          <cell r="H37">
            <v>5.6106309462856885E-2</v>
          </cell>
          <cell r="I37">
            <v>3.1211689263726861E-2</v>
          </cell>
          <cell r="J37">
            <v>8.5440895504026226E-2</v>
          </cell>
          <cell r="N37">
            <v>8.375318823575495E-2</v>
          </cell>
          <cell r="O37">
            <v>5.2166344264304998E-2</v>
          </cell>
          <cell r="P37">
            <v>0.12144738407183153</v>
          </cell>
        </row>
        <row r="38">
          <cell r="B38">
            <v>3.2650575936485682E-2</v>
          </cell>
          <cell r="C38">
            <v>-9.1914632877651004E-3</v>
          </cell>
          <cell r="D38">
            <v>7.3457756999118606E-2</v>
          </cell>
          <cell r="E38">
            <v>4.0523341894252773E-2</v>
          </cell>
          <cell r="F38">
            <v>9.2061068899573772E-3</v>
          </cell>
          <cell r="G38">
            <v>7.1356804176973432E-2</v>
          </cell>
          <cell r="H38">
            <v>-3.7947570226763983E-3</v>
          </cell>
          <cell r="I38">
            <v>-3.5471283554971089E-2</v>
          </cell>
          <cell r="J38">
            <v>2.6835508576730227E-2</v>
          </cell>
          <cell r="N38">
            <v>7.205442537531348E-2</v>
          </cell>
          <cell r="O38">
            <v>4.0587012189848171E-2</v>
          </cell>
          <cell r="P38">
            <v>0.10296587745426633</v>
          </cell>
        </row>
        <row r="39">
          <cell r="B39">
            <v>-1.1741147483511627E-3</v>
          </cell>
          <cell r="C39">
            <v>-4.7539389967851009E-2</v>
          </cell>
          <cell r="D39">
            <v>3.9567696886330994E-2</v>
          </cell>
          <cell r="E39">
            <v>1.4547215500376964E-2</v>
          </cell>
          <cell r="F39">
            <v>-1.775361592935143E-2</v>
          </cell>
          <cell r="G39">
            <v>4.3056930027243423E-2</v>
          </cell>
          <cell r="H39">
            <v>-3.631422888264535E-2</v>
          </cell>
          <cell r="I39">
            <v>-7.7600579469570441E-2</v>
          </cell>
          <cell r="J39">
            <v>-4.555405069155416E-4</v>
          </cell>
          <cell r="N39">
            <v>6.5263291010985602E-2</v>
          </cell>
          <cell r="O39">
            <v>3.2762465007661445E-2</v>
          </cell>
          <cell r="P39">
            <v>9.3783092953386937E-2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ésumé"/>
      <sheetName val="NSA_ACM"/>
      <sheetName val="SA_ACM"/>
      <sheetName val="RA_ACM"/>
      <sheetName val="NSA_cont_ACM"/>
      <sheetName val="SA_cont_ACM"/>
      <sheetName val="RA_cont_ACM"/>
      <sheetName val="NSA_M-12"/>
      <sheetName val="SA_M-12"/>
      <sheetName val="RA_M-12"/>
      <sheetName val="NSA_cont_M-12"/>
      <sheetName val="SA_cont_M-12"/>
      <sheetName val="RA_cont_M-12"/>
      <sheetName val="NSA_M-1"/>
      <sheetName val="SA_M-1"/>
      <sheetName val="RA_M-1"/>
      <sheetName val="NSA_PCAP"/>
      <sheetName val="SA_PCAP"/>
      <sheetName val="RA_PCAP"/>
      <sheetName val="NSA_cont_PCAP"/>
      <sheetName val="SA_cont_PCAP"/>
      <sheetName val="RA_cont_PCAP"/>
      <sheetName val="NSA_PCAP_MOY"/>
      <sheetName val="SA_PCAP_MOY"/>
      <sheetName val="RA_PCAP_MOY"/>
    </sheetNames>
    <sheetDataSet>
      <sheetData sheetId="0"/>
      <sheetData sheetId="1">
        <row r="11">
          <cell r="B11">
            <v>-7.2388093994626534E-2</v>
          </cell>
          <cell r="C11">
            <v>-0.14814120020453991</v>
          </cell>
          <cell r="D11">
            <v>6.4757675970870121E-3</v>
          </cell>
          <cell r="E11">
            <v>3.3788246596623939E-2</v>
          </cell>
          <cell r="F11">
            <v>-1.5348276236867853E-2</v>
          </cell>
          <cell r="G11">
            <v>8.3231089042597572E-2</v>
          </cell>
          <cell r="H11">
            <v>-9.5413696239813217E-2</v>
          </cell>
          <cell r="I11">
            <v>-0.14923956771240976</v>
          </cell>
          <cell r="J11">
            <v>-4.0696042330534032E-2</v>
          </cell>
          <cell r="N11">
            <v>-2.0647574745133457E-2</v>
          </cell>
          <cell r="O11">
            <v>-4.4410685763366042E-2</v>
          </cell>
          <cell r="P11">
            <v>3.1706278499121776E-3</v>
          </cell>
        </row>
        <row r="16">
          <cell r="B16">
            <v>-3.3357819745059025E-3</v>
          </cell>
          <cell r="C16">
            <v>-1.954823799672234E-2</v>
          </cell>
          <cell r="D16">
            <v>1.082521132594283E-2</v>
          </cell>
          <cell r="E16">
            <v>8.9681691411280351E-2</v>
          </cell>
          <cell r="F16">
            <v>6.8462168516530753E-2</v>
          </cell>
          <cell r="G16">
            <v>0.10848844967090154</v>
          </cell>
          <cell r="H16">
            <v>-2.7352075204515325E-3</v>
          </cell>
          <cell r="I16">
            <v>-1.3038440914664551E-2</v>
          </cell>
          <cell r="J16">
            <v>6.1319500634877677E-3</v>
          </cell>
          <cell r="N16">
            <v>-1.0230753804396309E-2</v>
          </cell>
          <cell r="O16">
            <v>-4.0383431626926591E-2</v>
          </cell>
          <cell r="P16">
            <v>1.8005199607829869E-2</v>
          </cell>
        </row>
        <row r="17">
          <cell r="B17">
            <v>-1.5583668198386413E-2</v>
          </cell>
          <cell r="C17">
            <v>-2.1630668433044731E-3</v>
          </cell>
          <cell r="D17">
            <v>-2.494349867919976E-2</v>
          </cell>
          <cell r="E17">
            <v>0.15415824843828152</v>
          </cell>
          <cell r="F17">
            <v>0.14709112297970184</v>
          </cell>
          <cell r="G17">
            <v>0.15927916219804139</v>
          </cell>
          <cell r="H17">
            <v>-1.9042179246195334E-2</v>
          </cell>
          <cell r="I17">
            <v>-1.1276098785989341E-2</v>
          </cell>
          <cell r="J17">
            <v>-2.4525880850943427E-2</v>
          </cell>
          <cell r="N17">
            <v>2.8773177143223139E-2</v>
          </cell>
          <cell r="O17">
            <v>1.8830869190911814E-2</v>
          </cell>
          <cell r="P17">
            <v>3.6054110894264024E-2</v>
          </cell>
        </row>
        <row r="18">
          <cell r="B18">
            <v>-2.446736557939222E-2</v>
          </cell>
          <cell r="C18">
            <v>-5.7520780411894346E-2</v>
          </cell>
          <cell r="D18">
            <v>4.4864375000071011E-3</v>
          </cell>
          <cell r="E18">
            <v>8.2785328862867047E-2</v>
          </cell>
          <cell r="F18">
            <v>5.2088463721333911E-2</v>
          </cell>
          <cell r="G18">
            <v>0.10987829971294838</v>
          </cell>
          <cell r="H18">
            <v>-3.1529827572050473E-2</v>
          </cell>
          <cell r="I18">
            <v>-5.5534283333829371E-2</v>
          </cell>
          <cell r="J18">
            <v>-1.0773121643558259E-2</v>
          </cell>
          <cell r="N18">
            <v>-6.5651643536681625E-3</v>
          </cell>
          <cell r="O18">
            <v>-3.3406764352004292E-2</v>
          </cell>
          <cell r="P18">
            <v>1.7863251241742484E-2</v>
          </cell>
        </row>
        <row r="20">
          <cell r="B20">
            <v>-4.8028628959343456E-3</v>
          </cell>
          <cell r="C20">
            <v>-4.6614944646582335E-2</v>
          </cell>
          <cell r="D20">
            <v>8.6329785834349027E-2</v>
          </cell>
          <cell r="E20">
            <v>-5.8921257943489458E-4</v>
          </cell>
          <cell r="F20">
            <v>-2.8717572816773451E-2</v>
          </cell>
          <cell r="G20">
            <v>6.2776001833185546E-2</v>
          </cell>
          <cell r="H20">
            <v>-3.9520567824192998E-2</v>
          </cell>
          <cell r="I20">
            <v>-6.3276064838941215E-2</v>
          </cell>
          <cell r="J20">
            <v>1.1901338688126151E-2</v>
          </cell>
          <cell r="N20">
            <v>2.4278720448006164E-2</v>
          </cell>
          <cell r="O20">
            <v>3.5186669790763236E-3</v>
          </cell>
          <cell r="P20">
            <v>7.1834816004315849E-2</v>
          </cell>
        </row>
        <row r="22">
          <cell r="B22">
            <v>-5.3961010455389258E-2</v>
          </cell>
          <cell r="C22">
            <v>-6.9322596518256674E-2</v>
          </cell>
          <cell r="D22">
            <v>-3.4026011675094114E-2</v>
          </cell>
          <cell r="E22">
            <v>0.13155914375459088</v>
          </cell>
          <cell r="F22">
            <v>0.1077654529033143</v>
          </cell>
          <cell r="G22">
            <v>0.16341388303321436</v>
          </cell>
          <cell r="H22">
            <v>-5.996159221379127E-2</v>
          </cell>
          <cell r="I22">
            <v>-7.546845829083304E-2</v>
          </cell>
          <cell r="J22">
            <v>-3.9910934861836278E-2</v>
          </cell>
          <cell r="N22">
            <v>-1.4747736839878178E-2</v>
          </cell>
          <cell r="O22">
            <v>-3.285142764585014E-2</v>
          </cell>
          <cell r="P22">
            <v>9.9416593051278035E-3</v>
          </cell>
        </row>
        <row r="23">
          <cell r="B23">
            <v>-1.7674383984822351E-2</v>
          </cell>
          <cell r="C23">
            <v>-5.1601664000798464E-2</v>
          </cell>
          <cell r="D23">
            <v>4.4841107287900472E-2</v>
          </cell>
          <cell r="E23">
            <v>3.1396147378275341E-2</v>
          </cell>
          <cell r="F23">
            <v>-8.9105320046012348E-4</v>
          </cell>
          <cell r="G23">
            <v>9.3710482244152349E-2</v>
          </cell>
          <cell r="H23">
            <v>-4.4523911992515153E-2</v>
          </cell>
          <cell r="I23">
            <v>-6.5753713452429086E-2</v>
          </cell>
          <cell r="J23">
            <v>-5.6276491361962888E-3</v>
          </cell>
          <cell r="N23">
            <v>1.424050909873853E-2</v>
          </cell>
          <cell r="O23">
            <v>-4.4570138165664908E-3</v>
          </cell>
          <cell r="P23">
            <v>5.0180275163188126E-2</v>
          </cell>
        </row>
        <row r="24">
          <cell r="B24">
            <v>-7.8784982903785217E-2</v>
          </cell>
          <cell r="C24">
            <v>-0.15307013242902323</v>
          </cell>
          <cell r="D24">
            <v>-1.1452318144826168E-2</v>
          </cell>
          <cell r="E24">
            <v>8.0670839501906233E-2</v>
          </cell>
          <cell r="F24">
            <v>4.3829709116915971E-4</v>
          </cell>
          <cell r="G24">
            <v>0.15373698507987243</v>
          </cell>
          <cell r="H24">
            <v>-0.2357215532846122</v>
          </cell>
          <cell r="I24">
            <v>-0.25112710597594767</v>
          </cell>
          <cell r="J24">
            <v>-0.22182236134775979</v>
          </cell>
          <cell r="N24">
            <v>0.22488114743226961</v>
          </cell>
          <cell r="O24">
            <v>0.12628390730030037</v>
          </cell>
          <cell r="P24">
            <v>0.32664935910254411</v>
          </cell>
        </row>
        <row r="27">
          <cell r="B27">
            <v>3.8188107475041644E-2</v>
          </cell>
          <cell r="C27">
            <v>5.4262268142324377E-3</v>
          </cell>
          <cell r="D27">
            <v>7.8558806631344735E-2</v>
          </cell>
          <cell r="E27">
            <v>0.17579759764503211</v>
          </cell>
          <cell r="F27">
            <v>0.14046623272082637</v>
          </cell>
          <cell r="G27">
            <v>0.22147617249003759</v>
          </cell>
          <cell r="H27">
            <v>3.9309205527529034E-2</v>
          </cell>
          <cell r="I27">
            <v>8.2513737989349245E-3</v>
          </cell>
          <cell r="J27">
            <v>7.7596794950216985E-2</v>
          </cell>
          <cell r="N27">
            <v>1.5747968535448242E-2</v>
          </cell>
          <cell r="O27">
            <v>-9.4518896004277542E-3</v>
          </cell>
          <cell r="P27">
            <v>4.8989389168486053E-2</v>
          </cell>
        </row>
        <row r="29">
          <cell r="B29">
            <v>0.25482076569151757</v>
          </cell>
          <cell r="C29">
            <v>7.9882316277013032E-2</v>
          </cell>
          <cell r="D29">
            <v>0.28818016648854283</v>
          </cell>
          <cell r="E29">
            <v>-5.2336535782174232E-2</v>
          </cell>
          <cell r="F29">
            <v>-0.10843900151896735</v>
          </cell>
          <cell r="G29">
            <v>-4.1532987013415013E-2</v>
          </cell>
          <cell r="H29">
            <v>0.15749486863715534</v>
          </cell>
          <cell r="I29">
            <v>4.333704183681153E-2</v>
          </cell>
          <cell r="J29">
            <v>0.17929413561031904</v>
          </cell>
          <cell r="N29">
            <v>9.6449817164115936E-2</v>
          </cell>
          <cell r="O29">
            <v>1.8198157264898818E-2</v>
          </cell>
          <cell r="P29">
            <v>0.1126099958829252</v>
          </cell>
        </row>
        <row r="31">
          <cell r="B31">
            <v>-2.9541158331299555E-2</v>
          </cell>
          <cell r="C31">
            <v>-5.2979964486030373E-2</v>
          </cell>
          <cell r="D31">
            <v>-2.5035845146618385E-2</v>
          </cell>
          <cell r="E31">
            <v>1.5327028358030015E-2</v>
          </cell>
          <cell r="F31">
            <v>-3.0414439899672741E-2</v>
          </cell>
          <cell r="G31">
            <v>2.4450127943272504E-2</v>
          </cell>
          <cell r="H31">
            <v>-2.9624552762480105E-2</v>
          </cell>
          <cell r="I31">
            <v>-6.695491834329681E-2</v>
          </cell>
          <cell r="J31">
            <v>-2.2415459651000003E-2</v>
          </cell>
          <cell r="N31">
            <v>3.5552437487346378E-2</v>
          </cell>
          <cell r="O31">
            <v>-1.744229466604208E-2</v>
          </cell>
          <cell r="P31">
            <v>4.6582374248838709E-2</v>
          </cell>
        </row>
        <row r="32">
          <cell r="B32">
            <v>0.14752619518200172</v>
          </cell>
          <cell r="C32">
            <v>2.9542433913609001E-2</v>
          </cell>
          <cell r="D32">
            <v>0.17009256013478957</v>
          </cell>
          <cell r="E32">
            <v>-2.9152702443547618E-2</v>
          </cell>
          <cell r="F32">
            <v>-8.1186880347282941E-2</v>
          </cell>
          <cell r="G32">
            <v>-1.9010360047911679E-2</v>
          </cell>
          <cell r="H32">
            <v>8.6586516718020867E-2</v>
          </cell>
          <cell r="I32">
            <v>1.2971617958856818E-3</v>
          </cell>
          <cell r="J32">
            <v>0.10294283305218888</v>
          </cell>
          <cell r="N32">
            <v>7.3248699522800997E-2</v>
          </cell>
          <cell r="O32">
            <v>4.5618227969497216E-3</v>
          </cell>
          <cell r="P32">
            <v>8.747268649953055E-2</v>
          </cell>
        </row>
        <row r="33">
          <cell r="B33">
            <v>0.21750102495100632</v>
          </cell>
          <cell r="C33">
            <v>0.13110672917068422</v>
          </cell>
          <cell r="D33">
            <v>0.31584809338211661</v>
          </cell>
          <cell r="E33">
            <v>0.12462881132744807</v>
          </cell>
          <cell r="F33">
            <v>7.8320696095186992E-2</v>
          </cell>
          <cell r="G33">
            <v>0.17872555401239953</v>
          </cell>
          <cell r="H33">
            <v>0.15343030258716706</v>
          </cell>
          <cell r="I33">
            <v>0.10727087114725631</v>
          </cell>
          <cell r="J33">
            <v>0.20588293238139532</v>
          </cell>
          <cell r="N33">
            <v>6.4884954411953855E-2</v>
          </cell>
          <cell r="O33">
            <v>3.507084589149323E-2</v>
          </cell>
          <cell r="P33">
            <v>0.10008596728940078</v>
          </cell>
        </row>
        <row r="34">
          <cell r="B34">
            <v>-8.5522226800759715E-2</v>
          </cell>
          <cell r="C34">
            <v>-0.2058282096441918</v>
          </cell>
          <cell r="D34">
            <v>3.5478375720015665E-2</v>
          </cell>
          <cell r="E34">
            <v>2.5181693102491076E-2</v>
          </cell>
          <cell r="F34">
            <v>-3.565530068670919E-2</v>
          </cell>
          <cell r="G34">
            <v>8.558497335160653E-2</v>
          </cell>
          <cell r="H34">
            <v>-0.11893536961698203</v>
          </cell>
          <cell r="I34">
            <v>-0.23055964285171737</v>
          </cell>
          <cell r="J34">
            <v>-9.7600387740200967E-3</v>
          </cell>
          <cell r="N34">
            <v>3.0025736287064175E-2</v>
          </cell>
          <cell r="O34">
            <v>1.9994721198825394E-2</v>
          </cell>
          <cell r="P34">
            <v>3.9300858901620384E-2</v>
          </cell>
        </row>
        <row r="35">
          <cell r="B35">
            <v>0.19037053703719065</v>
          </cell>
          <cell r="C35">
            <v>0.1025431626293718</v>
          </cell>
          <cell r="D35">
            <v>0.28924406927852875</v>
          </cell>
          <cell r="E35">
            <v>0.1158757378643116</v>
          </cell>
          <cell r="F35">
            <v>6.8982408392324723E-2</v>
          </cell>
          <cell r="G35">
            <v>0.1698748894592903</v>
          </cell>
          <cell r="H35">
            <v>0.12862484499096705</v>
          </cell>
          <cell r="I35">
            <v>7.8485167885751217E-2</v>
          </cell>
          <cell r="J35">
            <v>0.18482543529900752</v>
          </cell>
          <cell r="N35">
            <v>6.1891817073882915E-2</v>
          </cell>
          <cell r="O35">
            <v>3.3910769406522157E-2</v>
          </cell>
          <cell r="P35">
            <v>9.4236327364895844E-2</v>
          </cell>
        </row>
        <row r="36">
          <cell r="B36">
            <v>-5.2161915390190328E-2</v>
          </cell>
          <cell r="C36">
            <v>-7.3049027234351249E-2</v>
          </cell>
          <cell r="D36">
            <v>-2.2982973444649391E-2</v>
          </cell>
          <cell r="E36">
            <v>3.6729012924003213E-2</v>
          </cell>
          <cell r="F36">
            <v>1.4361362108176623E-2</v>
          </cell>
          <cell r="G36">
            <v>6.867738963185066E-2</v>
          </cell>
          <cell r="H36">
            <v>-6.4343022052879451E-2</v>
          </cell>
          <cell r="I36">
            <v>-8.2233909159862395E-2</v>
          </cell>
          <cell r="J36">
            <v>-3.947175347379317E-2</v>
          </cell>
          <cell r="N36">
            <v>1.2790653265325691E-2</v>
          </cell>
          <cell r="O36">
            <v>-1.3514168756010303E-3</v>
          </cell>
          <cell r="P36">
            <v>3.3048548904248687E-2</v>
          </cell>
        </row>
        <row r="37">
          <cell r="B37">
            <v>0.12776332869219109</v>
          </cell>
          <cell r="C37">
            <v>5.3921669061897992E-2</v>
          </cell>
          <cell r="D37">
            <v>0.21561483983423169</v>
          </cell>
          <cell r="E37">
            <v>9.5584920192879785E-2</v>
          </cell>
          <cell r="F37">
            <v>5.397396798797538E-2</v>
          </cell>
          <cell r="G37">
            <v>0.14619624032801837</v>
          </cell>
          <cell r="H37">
            <v>7.8626572909589854E-2</v>
          </cell>
          <cell r="I37">
            <v>3.3820198304543192E-2</v>
          </cell>
          <cell r="J37">
            <v>0.13170658976139538</v>
          </cell>
          <cell r="N37">
            <v>4.9219324106365647E-2</v>
          </cell>
          <cell r="O37">
            <v>2.4161527784860803E-2</v>
          </cell>
          <cell r="P37">
            <v>7.9813439849362622E-2</v>
          </cell>
        </row>
        <row r="38">
          <cell r="B38">
            <v>5.3726101919516989E-2</v>
          </cell>
          <cell r="C38">
            <v>-1.0224347657440513E-2</v>
          </cell>
          <cell r="D38">
            <v>0.11625154641223578</v>
          </cell>
          <cell r="E38">
            <v>6.6357201719836167E-2</v>
          </cell>
          <cell r="F38">
            <v>3.5690936644700022E-2</v>
          </cell>
          <cell r="G38">
            <v>9.6457902812045138E-2</v>
          </cell>
          <cell r="H38">
            <v>1.3002889787387728E-2</v>
          </cell>
          <cell r="I38">
            <v>-2.7339798048645392E-2</v>
          </cell>
          <cell r="J38">
            <v>5.2252366753039459E-2</v>
          </cell>
          <cell r="N38">
            <v>3.8756361376516058E-2</v>
          </cell>
          <cell r="O38">
            <v>6.2308595100033504E-3</v>
          </cell>
          <cell r="P38">
            <v>7.2173698927870067E-2</v>
          </cell>
        </row>
        <row r="39">
          <cell r="B39">
            <v>1.4379538198554309E-2</v>
          </cell>
          <cell r="C39">
            <v>-4.9771396649499589E-2</v>
          </cell>
          <cell r="D39">
            <v>7.0892283124650124E-2</v>
          </cell>
          <cell r="E39">
            <v>5.0436366357993867E-2</v>
          </cell>
          <cell r="F39">
            <v>2.3968176269862473E-2</v>
          </cell>
          <cell r="G39">
            <v>7.3555521216200237E-2</v>
          </cell>
          <cell r="H39">
            <v>-2.2039922572338444E-2</v>
          </cell>
          <cell r="I39">
            <v>-6.5270668282037647E-2</v>
          </cell>
          <cell r="J39">
            <v>1.5822107436365584E-2</v>
          </cell>
          <cell r="N39">
            <v>3.3003040656935267E-2</v>
          </cell>
          <cell r="O39">
            <v>-4.9916867634365314E-3</v>
          </cell>
          <cell r="P39">
            <v>6.8513718166110182E-2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row r="3">
          <cell r="D3" t="str">
            <v>CODE</v>
          </cell>
          <cell r="AC3">
            <v>40909</v>
          </cell>
          <cell r="AD3">
            <v>40940</v>
          </cell>
          <cell r="AE3">
            <v>40969</v>
          </cell>
          <cell r="AF3">
            <v>41000</v>
          </cell>
          <cell r="AG3">
            <v>41030</v>
          </cell>
          <cell r="AH3">
            <v>41061</v>
          </cell>
          <cell r="AI3">
            <v>41091</v>
          </cell>
          <cell r="AJ3">
            <v>41122</v>
          </cell>
          <cell r="AK3">
            <v>41153</v>
          </cell>
          <cell r="AL3">
            <v>41183</v>
          </cell>
          <cell r="AM3">
            <v>41214</v>
          </cell>
          <cell r="AN3">
            <v>41244</v>
          </cell>
          <cell r="AO3">
            <v>41275</v>
          </cell>
          <cell r="AP3">
            <v>41306</v>
          </cell>
          <cell r="AQ3">
            <v>41334</v>
          </cell>
          <cell r="AR3">
            <v>41365</v>
          </cell>
          <cell r="AS3">
            <v>41395</v>
          </cell>
          <cell r="AT3">
            <v>41426</v>
          </cell>
          <cell r="AU3">
            <v>41456</v>
          </cell>
          <cell r="AV3">
            <v>41487</v>
          </cell>
          <cell r="AW3">
            <v>41518</v>
          </cell>
          <cell r="AX3">
            <v>41548</v>
          </cell>
          <cell r="AY3">
            <v>41579</v>
          </cell>
          <cell r="AZ3">
            <v>41609</v>
          </cell>
          <cell r="BA3">
            <v>41640</v>
          </cell>
          <cell r="BB3">
            <v>41671</v>
          </cell>
          <cell r="BC3">
            <v>41699</v>
          </cell>
          <cell r="BD3">
            <v>41730</v>
          </cell>
          <cell r="BE3">
            <v>41760</v>
          </cell>
          <cell r="BF3">
            <v>41791</v>
          </cell>
          <cell r="BG3">
            <v>41821</v>
          </cell>
          <cell r="BH3">
            <v>41852</v>
          </cell>
          <cell r="BI3">
            <v>41883</v>
          </cell>
          <cell r="BJ3">
            <v>41913</v>
          </cell>
          <cell r="BK3">
            <v>41944</v>
          </cell>
          <cell r="BL3">
            <v>41974</v>
          </cell>
          <cell r="BM3">
            <v>42005</v>
          </cell>
          <cell r="BN3">
            <v>42036</v>
          </cell>
          <cell r="BO3">
            <v>42064</v>
          </cell>
          <cell r="BP3">
            <v>42095</v>
          </cell>
          <cell r="BQ3">
            <v>42125</v>
          </cell>
          <cell r="BR3">
            <v>42156</v>
          </cell>
          <cell r="BS3">
            <v>42186</v>
          </cell>
          <cell r="BT3">
            <v>42217</v>
          </cell>
          <cell r="BU3">
            <v>42248</v>
          </cell>
          <cell r="BV3">
            <v>42278</v>
          </cell>
          <cell r="BW3">
            <v>42309</v>
          </cell>
          <cell r="BX3">
            <v>42339</v>
          </cell>
          <cell r="BY3">
            <v>42370</v>
          </cell>
          <cell r="BZ3">
            <v>42401</v>
          </cell>
          <cell r="CA3">
            <v>42430</v>
          </cell>
          <cell r="CB3">
            <v>42461</v>
          </cell>
          <cell r="CC3">
            <v>42491</v>
          </cell>
          <cell r="CD3">
            <v>42522</v>
          </cell>
          <cell r="CE3">
            <v>42552</v>
          </cell>
          <cell r="CF3">
            <v>42583</v>
          </cell>
          <cell r="CG3">
            <v>42614</v>
          </cell>
          <cell r="CH3">
            <v>42644</v>
          </cell>
          <cell r="CI3">
            <v>42675</v>
          </cell>
          <cell r="CJ3">
            <v>42705</v>
          </cell>
          <cell r="CK3">
            <v>42736</v>
          </cell>
          <cell r="CL3">
            <v>42767</v>
          </cell>
          <cell r="CM3">
            <v>42795</v>
          </cell>
          <cell r="CN3">
            <v>42826</v>
          </cell>
          <cell r="CO3">
            <v>42856</v>
          </cell>
          <cell r="CP3">
            <v>42887</v>
          </cell>
          <cell r="CQ3">
            <v>42917</v>
          </cell>
          <cell r="CR3">
            <v>42948</v>
          </cell>
          <cell r="CS3">
            <v>42979</v>
          </cell>
          <cell r="CT3">
            <v>43009</v>
          </cell>
          <cell r="CU3">
            <v>43040</v>
          </cell>
          <cell r="CV3">
            <v>43070</v>
          </cell>
          <cell r="CW3">
            <v>43101</v>
          </cell>
          <cell r="CX3">
            <v>43132</v>
          </cell>
          <cell r="CY3">
            <v>43160</v>
          </cell>
          <cell r="CZ3">
            <v>43191</v>
          </cell>
          <cell r="DA3">
            <v>43221</v>
          </cell>
          <cell r="DB3">
            <v>43252</v>
          </cell>
          <cell r="DC3">
            <v>43282</v>
          </cell>
          <cell r="DD3">
            <v>43313</v>
          </cell>
          <cell r="DE3">
            <v>43344</v>
          </cell>
          <cell r="DF3">
            <v>43374</v>
          </cell>
          <cell r="DG3">
            <v>43405</v>
          </cell>
          <cell r="DH3">
            <v>43435</v>
          </cell>
          <cell r="DI3">
            <v>43466</v>
          </cell>
          <cell r="DJ3">
            <v>43497</v>
          </cell>
          <cell r="DK3">
            <v>43525</v>
          </cell>
          <cell r="DL3">
            <v>43556</v>
          </cell>
          <cell r="DM3">
            <v>43586</v>
          </cell>
          <cell r="DN3">
            <v>43617</v>
          </cell>
          <cell r="DO3">
            <v>43647</v>
          </cell>
          <cell r="DP3">
            <v>43678</v>
          </cell>
          <cell r="DQ3">
            <v>43709</v>
          </cell>
          <cell r="DR3">
            <v>43739</v>
          </cell>
          <cell r="DS3">
            <v>43770</v>
          </cell>
          <cell r="DT3">
            <v>43800</v>
          </cell>
          <cell r="DU3">
            <v>43831</v>
          </cell>
          <cell r="DV3">
            <v>43862</v>
          </cell>
          <cell r="DW3">
            <v>43891</v>
          </cell>
          <cell r="DX3">
            <v>43922</v>
          </cell>
          <cell r="DY3">
            <v>43952</v>
          </cell>
          <cell r="DZ3">
            <v>43983</v>
          </cell>
          <cell r="EA3">
            <v>44013</v>
          </cell>
          <cell r="EB3">
            <v>44044</v>
          </cell>
          <cell r="EC3">
            <v>44075</v>
          </cell>
          <cell r="ED3">
            <v>44105</v>
          </cell>
          <cell r="EE3">
            <v>44136</v>
          </cell>
          <cell r="EF3">
            <v>44166</v>
          </cell>
          <cell r="EG3">
            <v>44197</v>
          </cell>
          <cell r="EH3">
            <v>44228</v>
          </cell>
          <cell r="EI3">
            <v>44256</v>
          </cell>
          <cell r="EJ3">
            <v>44287</v>
          </cell>
          <cell r="EK3">
            <v>44317</v>
          </cell>
          <cell r="EL3">
            <v>44348</v>
          </cell>
          <cell r="EM3">
            <v>44378</v>
          </cell>
          <cell r="EN3">
            <v>44409</v>
          </cell>
          <cell r="EO3">
            <v>44440</v>
          </cell>
          <cell r="EP3">
            <v>44470</v>
          </cell>
          <cell r="EQ3">
            <v>44501</v>
          </cell>
          <cell r="ER3">
            <v>44531</v>
          </cell>
          <cell r="ES3">
            <v>44562</v>
          </cell>
          <cell r="ET3">
            <v>44593</v>
          </cell>
          <cell r="EU3">
            <v>44621</v>
          </cell>
          <cell r="EV3">
            <v>44652</v>
          </cell>
        </row>
      </sheetData>
      <sheetData sheetId="2">
        <row r="28">
          <cell r="BA28">
            <v>12543.389658326318</v>
          </cell>
        </row>
      </sheetData>
      <sheetData sheetId="3">
        <row r="28">
          <cell r="BA28">
            <v>31165.397162486955</v>
          </cell>
        </row>
      </sheetData>
      <sheetData sheetId="4"/>
      <sheetData sheetId="5"/>
      <sheetData sheetId="6">
        <row r="3">
          <cell r="BZ3">
            <v>43191</v>
          </cell>
          <cell r="CA3">
            <v>43221</v>
          </cell>
          <cell r="CB3">
            <v>43252</v>
          </cell>
          <cell r="CC3">
            <v>43282</v>
          </cell>
          <cell r="CD3">
            <v>43313</v>
          </cell>
          <cell r="CE3">
            <v>43344</v>
          </cell>
          <cell r="CF3">
            <v>43374</v>
          </cell>
          <cell r="CG3">
            <v>43405</v>
          </cell>
          <cell r="CH3">
            <v>43435</v>
          </cell>
          <cell r="CI3">
            <v>43466</v>
          </cell>
          <cell r="CJ3">
            <v>43497</v>
          </cell>
          <cell r="CK3">
            <v>43525</v>
          </cell>
          <cell r="CL3">
            <v>43556</v>
          </cell>
          <cell r="CM3">
            <v>43586</v>
          </cell>
          <cell r="CN3">
            <v>43617</v>
          </cell>
          <cell r="CO3">
            <v>43647</v>
          </cell>
          <cell r="CP3">
            <v>43678</v>
          </cell>
          <cell r="CQ3">
            <v>43709</v>
          </cell>
          <cell r="CR3">
            <v>43739</v>
          </cell>
          <cell r="CS3">
            <v>43770</v>
          </cell>
          <cell r="CT3">
            <v>43800</v>
          </cell>
          <cell r="CU3">
            <v>43831</v>
          </cell>
          <cell r="CV3">
            <v>43862</v>
          </cell>
          <cell r="CW3">
            <v>43891</v>
          </cell>
          <cell r="CX3">
            <v>43922</v>
          </cell>
          <cell r="CY3">
            <v>43952</v>
          </cell>
          <cell r="CZ3">
            <v>43983</v>
          </cell>
          <cell r="DA3">
            <v>44013</v>
          </cell>
          <cell r="DB3">
            <v>44044</v>
          </cell>
          <cell r="DC3">
            <v>44075</v>
          </cell>
          <cell r="DD3">
            <v>44105</v>
          </cell>
          <cell r="DE3">
            <v>44136</v>
          </cell>
          <cell r="DF3">
            <v>44166</v>
          </cell>
          <cell r="DG3">
            <v>44197</v>
          </cell>
          <cell r="DH3">
            <v>44228</v>
          </cell>
          <cell r="DI3">
            <v>44256</v>
          </cell>
          <cell r="DJ3">
            <v>44287</v>
          </cell>
          <cell r="DK3">
            <v>44317</v>
          </cell>
          <cell r="DL3">
            <v>44348</v>
          </cell>
          <cell r="DM3">
            <v>44378</v>
          </cell>
          <cell r="DN3">
            <v>44409</v>
          </cell>
          <cell r="DO3">
            <v>44440</v>
          </cell>
          <cell r="DP3">
            <v>44470</v>
          </cell>
          <cell r="DQ3">
            <v>44501</v>
          </cell>
          <cell r="DR3">
            <v>44531</v>
          </cell>
          <cell r="DS3">
            <v>44562</v>
          </cell>
          <cell r="DT3">
            <v>44593</v>
          </cell>
          <cell r="DU3">
            <v>44621</v>
          </cell>
          <cell r="DV3">
            <v>44652</v>
          </cell>
        </row>
        <row r="134">
          <cell r="BZ134">
            <v>100.96758317388365</v>
          </cell>
          <cell r="CA134">
            <v>100.56739428470927</v>
          </cell>
          <cell r="CB134">
            <v>100.30712358243612</v>
          </cell>
          <cell r="CC134">
            <v>98.409077977580338</v>
          </cell>
          <cell r="CD134">
            <v>101.49296564939074</v>
          </cell>
          <cell r="CE134">
            <v>100.07735882319713</v>
          </cell>
          <cell r="CF134">
            <v>101.16771334303513</v>
          </cell>
          <cell r="CG134">
            <v>100.7771054733424</v>
          </cell>
          <cell r="CH134">
            <v>99.164176339720029</v>
          </cell>
          <cell r="CI134">
            <v>100.95394636008376</v>
          </cell>
          <cell r="CJ134">
            <v>100.55355323253458</v>
          </cell>
          <cell r="CK134">
            <v>100.29808963653981</v>
          </cell>
          <cell r="CL134">
            <v>100.55107833357071</v>
          </cell>
          <cell r="CM134">
            <v>98.91503985309653</v>
          </cell>
          <cell r="CN134">
            <v>102.48602173173754</v>
          </cell>
          <cell r="CO134">
            <v>101.81957454110248</v>
          </cell>
          <cell r="CP134">
            <v>99.927966829842632</v>
          </cell>
          <cell r="CQ134">
            <v>101.3214492898064</v>
          </cell>
          <cell r="CR134">
            <v>101.02026994261438</v>
          </cell>
          <cell r="CS134">
            <v>101.75650175148374</v>
          </cell>
          <cell r="CT134">
            <v>101.98732077628283</v>
          </cell>
          <cell r="CU134">
            <v>101.01351337627425</v>
          </cell>
          <cell r="CV134">
            <v>101.9554342298261</v>
          </cell>
          <cell r="CW134">
            <v>97.330363378532837</v>
          </cell>
          <cell r="CX134">
            <v>84.813693261524861</v>
          </cell>
          <cell r="CY134">
            <v>93.859913954395566</v>
          </cell>
          <cell r="CZ134">
            <v>102.33039612648393</v>
          </cell>
          <cell r="DA134">
            <v>101.87982760288196</v>
          </cell>
          <cell r="DB134">
            <v>103.26476488777534</v>
          </cell>
          <cell r="DC134">
            <v>104.49762884793796</v>
          </cell>
          <cell r="DD134">
            <v>105.72846902746025</v>
          </cell>
          <cell r="DE134">
            <v>109.78320630470635</v>
          </cell>
          <cell r="DF134">
            <v>105.84306919946765</v>
          </cell>
          <cell r="DG134">
            <v>106.41126682677697</v>
          </cell>
          <cell r="DH134">
            <v>106.84852621311229</v>
          </cell>
          <cell r="DI134">
            <v>106.65015571021357</v>
          </cell>
          <cell r="DJ134">
            <v>108.70613126226174</v>
          </cell>
          <cell r="DK134">
            <v>107.50547069411979</v>
          </cell>
          <cell r="DL134">
            <v>106.7701168753282</v>
          </cell>
          <cell r="DM134">
            <v>107.81183448959591</v>
          </cell>
          <cell r="DN134">
            <v>108.53904456914427</v>
          </cell>
          <cell r="DO134">
            <v>108.35467015443633</v>
          </cell>
          <cell r="DP134">
            <v>108.81552659203946</v>
          </cell>
          <cell r="DQ134">
            <v>107.7212378400821</v>
          </cell>
          <cell r="DR134">
            <v>108.56416161397829</v>
          </cell>
          <cell r="DS134">
            <v>113.46271229210166</v>
          </cell>
          <cell r="DT134">
            <v>111.66991143901821</v>
          </cell>
          <cell r="DU134">
            <v>109.18440024204092</v>
          </cell>
          <cell r="DV134">
            <v>108.2936179072463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 R9"/>
      <sheetName val="SA R9"/>
      <sheetName val="RA R9"/>
      <sheetName val="NSA_INDICES"/>
      <sheetName val="SA_INDICES"/>
      <sheetName val="RA_INDICES"/>
      <sheetName val="lisez-moi!"/>
    </sheetNames>
    <sheetDataSet>
      <sheetData sheetId="0">
        <row r="4">
          <cell r="BA4">
            <v>489971.54233796982</v>
          </cell>
        </row>
      </sheetData>
      <sheetData sheetId="1">
        <row r="4">
          <cell r="BA4">
            <v>484885.08335748321</v>
          </cell>
        </row>
      </sheetData>
      <sheetData sheetId="2">
        <row r="3">
          <cell r="D3" t="str">
            <v>CODE</v>
          </cell>
          <cell r="BA3">
            <v>41640</v>
          </cell>
          <cell r="BB3">
            <v>41671</v>
          </cell>
          <cell r="BC3">
            <v>41699</v>
          </cell>
          <cell r="BD3">
            <v>41730</v>
          </cell>
          <cell r="BE3">
            <v>41760</v>
          </cell>
          <cell r="BF3">
            <v>41791</v>
          </cell>
          <cell r="BG3">
            <v>41821</v>
          </cell>
          <cell r="BH3">
            <v>41852</v>
          </cell>
          <cell r="BI3">
            <v>41883</v>
          </cell>
          <cell r="BJ3">
            <v>41913</v>
          </cell>
          <cell r="BK3">
            <v>41944</v>
          </cell>
          <cell r="BL3">
            <v>41974</v>
          </cell>
          <cell r="BM3">
            <v>42005</v>
          </cell>
          <cell r="BN3">
            <v>42036</v>
          </cell>
          <cell r="BO3">
            <v>42064</v>
          </cell>
          <cell r="BP3">
            <v>42095</v>
          </cell>
          <cell r="BQ3">
            <v>42125</v>
          </cell>
          <cell r="BR3">
            <v>42156</v>
          </cell>
          <cell r="BS3">
            <v>42186</v>
          </cell>
          <cell r="BT3">
            <v>42217</v>
          </cell>
          <cell r="BU3">
            <v>42248</v>
          </cell>
          <cell r="BV3">
            <v>42278</v>
          </cell>
          <cell r="BW3">
            <v>42309</v>
          </cell>
          <cell r="BX3">
            <v>42339</v>
          </cell>
          <cell r="BY3">
            <v>42370</v>
          </cell>
          <cell r="BZ3">
            <v>42401</v>
          </cell>
          <cell r="CA3">
            <v>42430</v>
          </cell>
          <cell r="CB3">
            <v>42461</v>
          </cell>
          <cell r="CC3">
            <v>42491</v>
          </cell>
          <cell r="CD3">
            <v>42522</v>
          </cell>
          <cell r="CE3">
            <v>42552</v>
          </cell>
          <cell r="CF3">
            <v>42583</v>
          </cell>
          <cell r="CG3">
            <v>42614</v>
          </cell>
          <cell r="CH3">
            <v>42644</v>
          </cell>
          <cell r="CI3">
            <v>42675</v>
          </cell>
          <cell r="CJ3">
            <v>42705</v>
          </cell>
          <cell r="CK3">
            <v>42736</v>
          </cell>
          <cell r="CL3">
            <v>42767</v>
          </cell>
          <cell r="CM3">
            <v>42795</v>
          </cell>
          <cell r="CN3">
            <v>42826</v>
          </cell>
          <cell r="CO3">
            <v>42856</v>
          </cell>
          <cell r="CP3">
            <v>42887</v>
          </cell>
          <cell r="CQ3">
            <v>42917</v>
          </cell>
          <cell r="CR3">
            <v>42948</v>
          </cell>
          <cell r="CS3">
            <v>42979</v>
          </cell>
          <cell r="CT3">
            <v>43009</v>
          </cell>
          <cell r="CU3">
            <v>43040</v>
          </cell>
          <cell r="CV3">
            <v>43070</v>
          </cell>
          <cell r="CW3">
            <v>43101</v>
          </cell>
          <cell r="CX3">
            <v>43132</v>
          </cell>
          <cell r="CY3">
            <v>43160</v>
          </cell>
          <cell r="CZ3">
            <v>43191</v>
          </cell>
          <cell r="DA3">
            <v>43221</v>
          </cell>
          <cell r="DB3">
            <v>43252</v>
          </cell>
          <cell r="DC3">
            <v>43282</v>
          </cell>
          <cell r="DD3">
            <v>43313</v>
          </cell>
          <cell r="DE3">
            <v>43344</v>
          </cell>
          <cell r="DF3">
            <v>43374</v>
          </cell>
          <cell r="DG3">
            <v>43405</v>
          </cell>
          <cell r="DH3">
            <v>43435</v>
          </cell>
          <cell r="DI3">
            <v>43466</v>
          </cell>
          <cell r="DJ3">
            <v>43497</v>
          </cell>
          <cell r="DK3">
            <v>43525</v>
          </cell>
          <cell r="DL3">
            <v>43556</v>
          </cell>
          <cell r="DM3">
            <v>43586</v>
          </cell>
          <cell r="DN3">
            <v>43617</v>
          </cell>
          <cell r="DO3">
            <v>43647</v>
          </cell>
          <cell r="DP3">
            <v>43678</v>
          </cell>
          <cell r="DQ3">
            <v>43709</v>
          </cell>
          <cell r="DR3">
            <v>43739</v>
          </cell>
          <cell r="DS3">
            <v>43770</v>
          </cell>
          <cell r="DT3">
            <v>43800</v>
          </cell>
          <cell r="DU3">
            <v>43831</v>
          </cell>
          <cell r="DV3">
            <v>43862</v>
          </cell>
          <cell r="DW3">
            <v>43891</v>
          </cell>
          <cell r="DX3">
            <v>43922</v>
          </cell>
          <cell r="DY3">
            <v>43952</v>
          </cell>
          <cell r="DZ3">
            <v>43983</v>
          </cell>
          <cell r="EA3">
            <v>44013</v>
          </cell>
          <cell r="EB3">
            <v>44044</v>
          </cell>
          <cell r="EC3">
            <v>44075</v>
          </cell>
          <cell r="ED3">
            <v>44105</v>
          </cell>
          <cell r="EE3">
            <v>44136</v>
          </cell>
          <cell r="EF3">
            <v>44166</v>
          </cell>
          <cell r="EG3">
            <v>44197</v>
          </cell>
          <cell r="EH3">
            <v>44228</v>
          </cell>
          <cell r="EI3">
            <v>44256</v>
          </cell>
          <cell r="EJ3">
            <v>44287</v>
          </cell>
          <cell r="EK3">
            <v>44317</v>
          </cell>
          <cell r="EL3">
            <v>44348</v>
          </cell>
          <cell r="EM3">
            <v>44378</v>
          </cell>
          <cell r="EN3">
            <v>44409</v>
          </cell>
          <cell r="EO3">
            <v>44440</v>
          </cell>
          <cell r="EP3">
            <v>44470</v>
          </cell>
          <cell r="EQ3">
            <v>44501</v>
          </cell>
          <cell r="ER3">
            <v>44531</v>
          </cell>
          <cell r="ES3">
            <v>44562</v>
          </cell>
          <cell r="ET3">
            <v>44593</v>
          </cell>
        </row>
      </sheetData>
      <sheetData sheetId="3">
        <row r="3">
          <cell r="AW3">
            <v>43132</v>
          </cell>
        </row>
      </sheetData>
      <sheetData sheetId="4">
        <row r="3">
          <cell r="AW3">
            <v>43132</v>
          </cell>
        </row>
      </sheetData>
      <sheetData sheetId="5">
        <row r="3">
          <cell r="AW3">
            <v>43132</v>
          </cell>
        </row>
        <row r="134">
          <cell r="AY134">
            <v>100.91045471468493</v>
          </cell>
          <cell r="AZ134">
            <v>100.35436154433188</v>
          </cell>
          <cell r="BA134">
            <v>100.27316847287908</v>
          </cell>
          <cell r="BB134">
            <v>100.07513544977742</v>
          </cell>
          <cell r="BC134">
            <v>100.60928067391606</v>
          </cell>
          <cell r="BD134">
            <v>99.799855669617699</v>
          </cell>
          <cell r="BE134">
            <v>100.71779056340463</v>
          </cell>
          <cell r="BF134">
            <v>99.552482212661857</v>
          </cell>
          <cell r="BG134">
            <v>100.58870717966788</v>
          </cell>
          <cell r="BH134">
            <v>100.08195473168995</v>
          </cell>
          <cell r="BI134">
            <v>100.46466146388072</v>
          </cell>
          <cell r="BJ134">
            <v>100.30532320874781</v>
          </cell>
          <cell r="BK134">
            <v>100.56062413654638</v>
          </cell>
          <cell r="BL134">
            <v>101.09191113746039</v>
          </cell>
          <cell r="BM134">
            <v>100.41595949165456</v>
          </cell>
          <cell r="BN134">
            <v>100.8139268601403</v>
          </cell>
          <cell r="BO134">
            <v>101.07190818397372</v>
          </cell>
          <cell r="BP134">
            <v>101.36725646823919</v>
          </cell>
          <cell r="BQ134">
            <v>100.86773926562968</v>
          </cell>
          <cell r="BR134">
            <v>101.97482877443127</v>
          </cell>
          <cell r="BS134">
            <v>101.43297344996193</v>
          </cell>
          <cell r="BT134">
            <v>101.22955299066372</v>
          </cell>
          <cell r="BU134">
            <v>101.83014705080224</v>
          </cell>
          <cell r="BV134">
            <v>96.54342292438146</v>
          </cell>
          <cell r="BW134">
            <v>85.832357734993707</v>
          </cell>
          <cell r="BX134">
            <v>94.325956001308057</v>
          </cell>
          <cell r="BY134">
            <v>102.74079558226758</v>
          </cell>
          <cell r="BZ134">
            <v>104.12990053162726</v>
          </cell>
          <cell r="CA134">
            <v>106.10637697817774</v>
          </cell>
          <cell r="CB134">
            <v>104.91718382460078</v>
          </cell>
          <cell r="CC134">
            <v>107.42162568402844</v>
          </cell>
          <cell r="CD134">
            <v>107.2170654100775</v>
          </cell>
          <cell r="CE134">
            <v>105.77638453498339</v>
          </cell>
          <cell r="CF134">
            <v>107.00770935812251</v>
          </cell>
          <cell r="CG134">
            <v>107.29816439805427</v>
          </cell>
          <cell r="CH134">
            <v>108.67386929457624</v>
          </cell>
          <cell r="CI134">
            <v>109.04416149435554</v>
          </cell>
          <cell r="CJ134">
            <v>107.85498488798</v>
          </cell>
          <cell r="CK134">
            <v>107.38379081237454</v>
          </cell>
          <cell r="CL134">
            <v>108.62280095404327</v>
          </cell>
          <cell r="CM134">
            <v>108.4809990079935</v>
          </cell>
          <cell r="CN134">
            <v>108.2527357119492</v>
          </cell>
          <cell r="CO134">
            <v>107.62892242683135</v>
          </cell>
          <cell r="CP134">
            <v>108.7371673583104</v>
          </cell>
          <cell r="CQ134">
            <v>110.39185040443908</v>
          </cell>
          <cell r="CR134">
            <v>117.12634236744111</v>
          </cell>
          <cell r="CS134">
            <v>108.69335060411116</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s"/>
      <sheetName val="Cumul PCAP"/>
      <sheetName val="Cumul ACM"/>
      <sheetName val="Evo Mois"/>
      <sheetName val="Evo PCAP"/>
      <sheetName val="Evo ACM"/>
      <sheetName val="Base 100"/>
      <sheetName val="Poids ACM"/>
      <sheetName val="Contribution ACM"/>
      <sheetName val="Evo PCAP moy 19-21"/>
    </sheetNames>
    <sheetDataSet>
      <sheetData sheetId="0">
        <row r="5">
          <cell r="B5">
            <v>52339532.896474741</v>
          </cell>
        </row>
      </sheetData>
      <sheetData sheetId="1"/>
      <sheetData sheetId="2"/>
      <sheetData sheetId="3">
        <row r="5">
          <cell r="CG5">
            <v>3.3228963852666382E-2</v>
          </cell>
          <cell r="CI5">
            <v>7.9032774770154912E-2</v>
          </cell>
        </row>
        <row r="6">
          <cell r="CI6">
            <v>6.9280325078065141E-2</v>
          </cell>
        </row>
        <row r="7">
          <cell r="CI7">
            <v>0.2563853013274715</v>
          </cell>
        </row>
        <row r="8">
          <cell r="CI8">
            <v>3.2258688156846294E-2</v>
          </cell>
        </row>
        <row r="9">
          <cell r="CI9">
            <v>7.9376491337223687E-2</v>
          </cell>
        </row>
        <row r="10">
          <cell r="CI10">
            <v>7.9073367619447277E-2</v>
          </cell>
        </row>
      </sheetData>
      <sheetData sheetId="4">
        <row r="5">
          <cell r="CG5">
            <v>0.10905236910518257</v>
          </cell>
          <cell r="CI5">
            <v>4.8347077289122575E-2</v>
          </cell>
        </row>
        <row r="6">
          <cell r="CI6">
            <v>3.9208026654611317E-2</v>
          </cell>
        </row>
        <row r="7">
          <cell r="CI7">
            <v>0.22813904977050758</v>
          </cell>
        </row>
        <row r="8">
          <cell r="CI8">
            <v>-1.062203606178147E-3</v>
          </cell>
        </row>
        <row r="9">
          <cell r="CI9">
            <v>6.0518164287844067E-2</v>
          </cell>
        </row>
        <row r="10">
          <cell r="CI10">
            <v>4.9786392273073465E-2</v>
          </cell>
        </row>
      </sheetData>
      <sheetData sheetId="5">
        <row r="5">
          <cell r="BV5">
            <v>-8.4264913582961065E-2</v>
          </cell>
          <cell r="BW5">
            <v>-8.6654087344214314E-2</v>
          </cell>
          <cell r="CH5">
            <v>0.11216535579006637</v>
          </cell>
          <cell r="CI5">
            <v>0.12099999058010047</v>
          </cell>
        </row>
        <row r="6">
          <cell r="BW6">
            <v>-9.4154863255802912E-2</v>
          </cell>
          <cell r="CH6">
            <v>0.10413846992026343</v>
          </cell>
          <cell r="CI6">
            <v>0.1123917029448116</v>
          </cell>
        </row>
        <row r="7">
          <cell r="BW7">
            <v>0.12296986928113118</v>
          </cell>
          <cell r="CH7">
            <v>0.217391196174886</v>
          </cell>
          <cell r="CI7">
            <v>0.22496629314926375</v>
          </cell>
        </row>
        <row r="8">
          <cell r="BW8">
            <v>-0.14037856219283773</v>
          </cell>
          <cell r="CH8">
            <v>0.10478238749276692</v>
          </cell>
          <cell r="CI8">
            <v>0.11781376054437476</v>
          </cell>
        </row>
        <row r="9">
          <cell r="BW9">
            <v>-0.1632472875634372</v>
          </cell>
          <cell r="CH9">
            <v>1.3414557435460717E-2</v>
          </cell>
          <cell r="CI9">
            <v>3.2511111035599116E-2</v>
          </cell>
        </row>
        <row r="10">
          <cell r="BW10">
            <v>-9.7278286750416054E-2</v>
          </cell>
          <cell r="CH10">
            <v>9.9284316889853841E-2</v>
          </cell>
          <cell r="CI10">
            <v>0.10962272400392314</v>
          </cell>
        </row>
      </sheetData>
      <sheetData sheetId="6">
        <row r="4">
          <cell r="B4">
            <v>42005</v>
          </cell>
        </row>
      </sheetData>
      <sheetData sheetId="7"/>
      <sheetData sheetId="8"/>
      <sheetData sheetId="9">
        <row r="5">
          <cell r="CG5">
            <v>1.0530132147129168E-2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tint="-0.249977111117893"/>
  </sheetPr>
  <dimension ref="B3:I18"/>
  <sheetViews>
    <sheetView showGridLines="0" zoomScaleNormal="100" workbookViewId="0">
      <selection activeCell="C5" sqref="C5"/>
    </sheetView>
  </sheetViews>
  <sheetFormatPr baseColWidth="10" defaultColWidth="11.28515625" defaultRowHeight="14.25" x14ac:dyDescent="0.2"/>
  <cols>
    <col min="1" max="1" width="4.85546875" style="280" customWidth="1"/>
    <col min="2" max="2" width="31" style="280" bestFit="1" customWidth="1"/>
    <col min="3" max="3" width="10.5703125" style="280" customWidth="1"/>
    <col min="4" max="6" width="9" style="280" customWidth="1"/>
    <col min="7" max="9" width="10.5703125" style="280" customWidth="1"/>
    <col min="10" max="16384" width="11.28515625" style="280"/>
  </cols>
  <sheetData>
    <row r="3" spans="2:9" ht="50.1" customHeight="1" x14ac:dyDescent="0.2">
      <c r="B3" s="761" t="str">
        <f>"Données en date de remboursement
à fin "&amp;Titres!A9&amp;" 2022"</f>
        <v>Données en date de remboursement
à fin avril 2022</v>
      </c>
      <c r="C3" s="763" t="s">
        <v>252</v>
      </c>
      <c r="D3" s="759"/>
      <c r="E3" s="759"/>
      <c r="F3" s="764"/>
      <c r="G3" s="758" t="s">
        <v>253</v>
      </c>
      <c r="H3" s="759"/>
      <c r="I3" s="760"/>
    </row>
    <row r="4" spans="2:9" ht="36" x14ac:dyDescent="0.2">
      <c r="B4" s="762"/>
      <c r="C4" s="281" t="s">
        <v>4</v>
      </c>
      <c r="D4" s="282" t="s">
        <v>1</v>
      </c>
      <c r="E4" s="283" t="s">
        <v>2</v>
      </c>
      <c r="F4" s="284" t="str">
        <f>"RA à fin "&amp;Titres!A9&amp;" 2021"</f>
        <v>RA à fin avril 2021</v>
      </c>
      <c r="G4" s="285" t="s">
        <v>4</v>
      </c>
      <c r="H4" s="282" t="s">
        <v>1</v>
      </c>
      <c r="I4" s="283" t="s">
        <v>2</v>
      </c>
    </row>
    <row r="5" spans="2:9" ht="15" customHeight="1" x14ac:dyDescent="0.2">
      <c r="B5" s="286" t="s">
        <v>77</v>
      </c>
      <c r="C5" s="287" t="str">
        <f>'[1]Evo ACM'!DX$3</f>
        <v>4,4%</v>
      </c>
      <c r="D5" s="288" t="str">
        <f>'[1]Evo ACM'!DX$7</f>
        <v>0,5%</v>
      </c>
      <c r="E5" s="289" t="str">
        <f>'[1]Evo ACM'!DX$11</f>
        <v>7,2%</v>
      </c>
      <c r="F5" s="290" t="str">
        <f>'[1]Evo ACM'!$DL$3</f>
        <v>0,2%</v>
      </c>
      <c r="G5" s="291" t="str">
        <f>'[1]Evo PCAP'!DX$3</f>
        <v>7,8%</v>
      </c>
      <c r="H5" s="288" t="str">
        <f>'[1]Evo PCAP'!DX$7</f>
        <v>2,5%</v>
      </c>
      <c r="I5" s="292" t="str">
        <f>'[1]Evo PCAP'!DX$11</f>
        <v>11,6%</v>
      </c>
    </row>
    <row r="6" spans="2:9" ht="15" customHeight="1" x14ac:dyDescent="0.2">
      <c r="B6" s="293" t="s">
        <v>148</v>
      </c>
      <c r="C6" s="294" t="str">
        <f>'[1]Evo ACM'!DX$15</f>
        <v>-0,3%</v>
      </c>
      <c r="D6" s="273" t="str">
        <f>'[1]Evo ACM'!DX$19</f>
        <v>-2,9%</v>
      </c>
      <c r="E6" s="274" t="str">
        <f>'[1]Evo ACM'!DX$23</f>
        <v>3,1%</v>
      </c>
      <c r="F6" s="275" t="str">
        <f>'[1]Evo ACM'!$DL$15</f>
        <v>-0,7%</v>
      </c>
      <c r="G6" s="272" t="str">
        <f>'[1]Evo PCAP'!DX$15</f>
        <v>-0,3%</v>
      </c>
      <c r="H6" s="273" t="str">
        <f>'[1]Evo PCAP'!DX$19</f>
        <v>-3,1%</v>
      </c>
      <c r="I6" s="274" t="str">
        <f>'[1]Evo PCAP'!DX$23</f>
        <v>3,3%</v>
      </c>
    </row>
    <row r="7" spans="2:9" ht="15" customHeight="1" x14ac:dyDescent="0.2">
      <c r="B7" s="293" t="s">
        <v>76</v>
      </c>
      <c r="C7" s="295">
        <f>'[1]Nb ACM'!DX$33</f>
        <v>0.25</v>
      </c>
      <c r="D7" s="296">
        <f>'[1]Nb ACM'!DX$37</f>
        <v>0.36</v>
      </c>
      <c r="E7" s="297">
        <f>'[1]Nb ACM'!DX$41</f>
        <v>0.18</v>
      </c>
      <c r="F7" s="298">
        <f>'[1]Nb ACM'!DL$33</f>
        <v>0.26</v>
      </c>
      <c r="G7" s="299">
        <f>'[1]Nb PCAP'!DX$33</f>
        <v>0.26</v>
      </c>
      <c r="H7" s="296">
        <f>'[1]Nb PCAP'!DX$37</f>
        <v>0.37</v>
      </c>
      <c r="I7" s="297">
        <f>'[1]Nb PCAP'!DX$41</f>
        <v>0.19</v>
      </c>
    </row>
    <row r="8" spans="2:9" ht="14.25" customHeight="1" x14ac:dyDescent="0.2">
      <c r="B8" s="300"/>
    </row>
    <row r="11" spans="2:9" ht="21.75" customHeight="1" x14ac:dyDescent="0.2"/>
    <row r="12" spans="2:9" ht="21.75" customHeight="1" x14ac:dyDescent="0.2"/>
    <row r="15" spans="2:9" s="301" customFormat="1" ht="18" customHeight="1" x14ac:dyDescent="0.2">
      <c r="B15" s="280"/>
      <c r="C15" s="280"/>
      <c r="D15" s="280"/>
      <c r="E15" s="280"/>
      <c r="F15" s="280"/>
      <c r="G15" s="280"/>
      <c r="H15" s="280"/>
      <c r="I15" s="280"/>
    </row>
    <row r="18" spans="2:9" x14ac:dyDescent="0.2">
      <c r="B18" s="301"/>
      <c r="C18" s="301"/>
      <c r="D18" s="301"/>
      <c r="E18" s="301"/>
      <c r="F18" s="301"/>
      <c r="G18" s="301"/>
      <c r="H18" s="301"/>
      <c r="I18" s="301"/>
    </row>
  </sheetData>
  <mergeCells count="3">
    <mergeCell ref="G3:I3"/>
    <mergeCell ref="B3:B4"/>
    <mergeCell ref="C3:F3"/>
  </mergeCells>
  <pageMargins left="0" right="0" top="0" bottom="0" header="0" footer="0"/>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00FF"/>
  </sheetPr>
  <dimension ref="A1:GN108"/>
  <sheetViews>
    <sheetView topLeftCell="A5" zoomScaleNormal="100" workbookViewId="0">
      <selection activeCell="G38" sqref="G38:J38"/>
    </sheetView>
  </sheetViews>
  <sheetFormatPr baseColWidth="10" defaultColWidth="11.28515625" defaultRowHeight="12" x14ac:dyDescent="0.2"/>
  <cols>
    <col min="1" max="1" width="4" style="122" customWidth="1"/>
    <col min="2" max="2" width="3.7109375" style="122" customWidth="1"/>
    <col min="3" max="3" width="44.85546875" style="122" bestFit="1" customWidth="1"/>
    <col min="4" max="4" width="10.28515625" style="122" customWidth="1"/>
    <col min="5" max="7" width="9.7109375" style="122" customWidth="1"/>
    <col min="8" max="8" width="10.7109375" style="122" customWidth="1"/>
    <col min="9" max="12" width="9.7109375" style="122" customWidth="1"/>
    <col min="13" max="196" width="11.28515625" style="122"/>
    <col min="197" max="16384" width="11.28515625" style="174"/>
  </cols>
  <sheetData>
    <row r="1" spans="1:12" s="122" customFormat="1" x14ac:dyDescent="0.2">
      <c r="A1" s="121"/>
    </row>
    <row r="2" spans="1:12" s="123" customFormat="1" x14ac:dyDescent="0.2">
      <c r="A2" s="121"/>
    </row>
    <row r="3" spans="1:12" s="123" customFormat="1" x14ac:dyDescent="0.2">
      <c r="A3" s="121"/>
    </row>
    <row r="4" spans="1:12" s="123" customFormat="1" ht="24" customHeight="1" x14ac:dyDescent="0.2">
      <c r="A4" s="121"/>
      <c r="C4" s="844" t="s">
        <v>260</v>
      </c>
      <c r="D4" s="847" t="s">
        <v>78</v>
      </c>
      <c r="E4" s="848"/>
      <c r="F4" s="848"/>
      <c r="G4" s="847" t="s">
        <v>79</v>
      </c>
      <c r="H4" s="848"/>
      <c r="I4" s="848"/>
      <c r="J4" s="849"/>
      <c r="K4" s="847" t="s">
        <v>80</v>
      </c>
      <c r="L4" s="849"/>
    </row>
    <row r="5" spans="1:12" s="123" customFormat="1" ht="59.25" customHeight="1" x14ac:dyDescent="0.2">
      <c r="A5" s="121"/>
      <c r="C5" s="845"/>
      <c r="D5" s="850" t="str">
        <f>"Données brutes  "&amp;Titres!A9&amp;" 2022"</f>
        <v>Données brutes  avril 2022</v>
      </c>
      <c r="E5" s="852" t="str">
        <f>"Taux de croissance  "&amp;Titres!B9&amp;" 2022 / "&amp;Titres!B9&amp;" 2021"</f>
        <v>Taux de croissance  avril 2022 / avril 2021</v>
      </c>
      <c r="F5" s="853"/>
      <c r="G5" s="854" t="str">
        <f>"Rappel :
Taux ACM CVS-CJO à fin "&amp;Titres!B8&amp;" 2021"</f>
        <v>Rappel :
Taux ACM CVS-CJO à fin mars 2021</v>
      </c>
      <c r="H5" s="856" t="str">
        <f>"Données brutes "&amp;Titres!B10&amp;" 2021 - "&amp;Titres!B9&amp;" 2022"</f>
        <v>Données brutes mai 2021 - avril 2022</v>
      </c>
      <c r="I5" s="852" t="str">
        <f>"Taux ACM ("&amp;Titres!B10&amp;" 2021- "&amp;Titres!B9&amp;" 2022 / "&amp;Titres!B10&amp;" 2020- "&amp;Titres!B9&amp;" 2021)"</f>
        <v>Taux ACM (mai 2021- avril 2022 / mai 2020- avril 2021)</v>
      </c>
      <c r="J5" s="853"/>
      <c r="K5" s="852" t="str">
        <f>"( janv à "&amp;Titres!B9&amp;" 2022 ) /
( janv à "&amp;Titres!B9&amp;" 2021 )"</f>
        <v>( janv à avril 2022 ) /
( janv à avril 2021 )</v>
      </c>
      <c r="L5" s="853"/>
    </row>
    <row r="6" spans="1:12" s="123" customFormat="1" ht="36" customHeight="1" x14ac:dyDescent="0.2">
      <c r="A6" s="121"/>
      <c r="C6" s="846"/>
      <c r="D6" s="851"/>
      <c r="E6" s="124" t="s">
        <v>81</v>
      </c>
      <c r="F6" s="124" t="s">
        <v>82</v>
      </c>
      <c r="G6" s="855"/>
      <c r="H6" s="857"/>
      <c r="I6" s="124" t="s">
        <v>81</v>
      </c>
      <c r="J6" s="124" t="s">
        <v>82</v>
      </c>
      <c r="K6" s="124" t="s">
        <v>81</v>
      </c>
      <c r="L6" s="124" t="s">
        <v>82</v>
      </c>
    </row>
    <row r="7" spans="1:12" s="123" customFormat="1" ht="14.25" x14ac:dyDescent="0.2">
      <c r="A7" s="121"/>
      <c r="C7" s="125" t="s">
        <v>83</v>
      </c>
      <c r="D7" s="126">
        <f>[4]RA_hors_covid!DV5</f>
        <v>382.17598685749999</v>
      </c>
      <c r="E7" s="127">
        <f>[4]RA_hors_covid!DV55</f>
        <v>-5.1820374428388272E-2</v>
      </c>
      <c r="F7" s="128">
        <f>[4]RA_hors_covid!DV80</f>
        <v>-1.3475500936649509E-2</v>
      </c>
      <c r="G7" s="127">
        <f>[4]RA_hors_covid!$DV255</f>
        <v>4.8006107567980738E-2</v>
      </c>
      <c r="H7" s="129">
        <f>[4]RA_hors_covid!DV130</f>
        <v>4836.7702741700023</v>
      </c>
      <c r="I7" s="127">
        <f>[4]RA_hors_covid!DV155</f>
        <v>2.6971054264384842E-2</v>
      </c>
      <c r="J7" s="128">
        <f>[4]RA_hors_covid!DV180</f>
        <v>2.6312119131759015E-2</v>
      </c>
      <c r="K7" s="127">
        <f>[4]RA_hors_covid!DV205</f>
        <v>-2.2963122633427036E-3</v>
      </c>
      <c r="L7" s="127">
        <f>[4]RA_hors_covid!DV230</f>
        <v>3.3741690315314266E-3</v>
      </c>
    </row>
    <row r="8" spans="1:12" s="123" customFormat="1" x14ac:dyDescent="0.2">
      <c r="A8" s="121"/>
      <c r="C8" s="130" t="s">
        <v>84</v>
      </c>
      <c r="D8" s="131">
        <f>[4]RA_hors_covid!DV6</f>
        <v>236.98109002000007</v>
      </c>
      <c r="E8" s="132">
        <f>[4]RA_hors_covid!DV56</f>
        <v>-8.8290437866645033E-2</v>
      </c>
      <c r="F8" s="133">
        <f>[4]RA_hors_covid!DV81</f>
        <v>-4.7908372094783824E-2</v>
      </c>
      <c r="G8" s="134">
        <f>[4]RA_hors_covid!$DV256</f>
        <v>3.9792842748293422E-2</v>
      </c>
      <c r="H8" s="135">
        <f>[4]RA_hors_covid!DV131</f>
        <v>3056.6219077699998</v>
      </c>
      <c r="I8" s="136">
        <f>[4]RA_hors_covid!DV156</f>
        <v>1.206615508876685E-2</v>
      </c>
      <c r="J8" s="137">
        <f>[4]RA_hors_covid!DV181</f>
        <v>1.0301422493743218E-2</v>
      </c>
      <c r="K8" s="136">
        <f>[4]RA_hors_covid!DV206</f>
        <v>-2.6000576196437919E-2</v>
      </c>
      <c r="L8" s="136">
        <f>[4]RA_hors_covid!DV231</f>
        <v>-2.1033736906749589E-2</v>
      </c>
    </row>
    <row r="9" spans="1:12" s="123" customFormat="1" x14ac:dyDescent="0.2">
      <c r="A9" s="121"/>
      <c r="C9" s="138" t="s">
        <v>34</v>
      </c>
      <c r="D9" s="139">
        <f>[4]RA_hors_covid!DV7</f>
        <v>78.827211730000002</v>
      </c>
      <c r="E9" s="140">
        <f>[4]RA_hors_covid!DV58</f>
        <v>-5.9465471363305489E-2</v>
      </c>
      <c r="F9" s="141">
        <f>[4]RA_hors_covid!DV82</f>
        <v>-5.2680584341654124E-2</v>
      </c>
      <c r="G9" s="142">
        <f>[4]RA_hors_covid!$DV257</f>
        <v>5.926801280625793E-2</v>
      </c>
      <c r="H9" s="143">
        <f>[4]RA_hors_covid!DV132</f>
        <v>984.02877396999997</v>
      </c>
      <c r="I9" s="144">
        <f>[4]RA_hors_covid!DV157</f>
        <v>1.5763912000405389E-2</v>
      </c>
      <c r="J9" s="145">
        <f>[4]RA_hors_covid!DV182</f>
        <v>9.4658944826593316E-3</v>
      </c>
      <c r="K9" s="144">
        <f>[4]RA_hors_covid!DV207</f>
        <v>-1.9601213570701326E-2</v>
      </c>
      <c r="L9" s="144">
        <f>[4]RA_hors_covid!DV232</f>
        <v>-1.956619922343017E-2</v>
      </c>
    </row>
    <row r="10" spans="1:12" s="123" customFormat="1" x14ac:dyDescent="0.2">
      <c r="A10" s="121"/>
      <c r="C10" s="146" t="s">
        <v>35</v>
      </c>
      <c r="D10" s="139">
        <f>[4]RA_hors_covid!DV8</f>
        <v>21.66138381</v>
      </c>
      <c r="E10" s="140">
        <f>[4]RA_hors_covid!DV58</f>
        <v>-5.9465471363305489E-2</v>
      </c>
      <c r="F10" s="141">
        <f>[4]RA_hors_covid!DV83</f>
        <v>-2.2592360699183023E-2</v>
      </c>
      <c r="G10" s="142">
        <f>[4]RA_hors_covid!$DV258</f>
        <v>-1.0021449705934438E-2</v>
      </c>
      <c r="H10" s="143">
        <f>[4]RA_hors_covid!DV133</f>
        <v>273.90380528999998</v>
      </c>
      <c r="I10" s="144">
        <f>[4]RA_hors_covid!DV158</f>
        <v>-2.3942455402106488E-2</v>
      </c>
      <c r="J10" s="145">
        <f>[4]RA_hors_covid!DV183</f>
        <v>-3.0499640946552109E-2</v>
      </c>
      <c r="K10" s="144">
        <f>[4]RA_hors_covid!DV208</f>
        <v>-2.6830900649100875E-2</v>
      </c>
      <c r="L10" s="144">
        <f>[4]RA_hors_covid!DV233</f>
        <v>-2.8323992578317858E-2</v>
      </c>
    </row>
    <row r="11" spans="1:12" s="123" customFormat="1" x14ac:dyDescent="0.2">
      <c r="A11" s="121"/>
      <c r="C11" s="146" t="s">
        <v>36</v>
      </c>
      <c r="D11" s="139">
        <f>[4]RA_hors_covid!DV9</f>
        <v>43.438957180000003</v>
      </c>
      <c r="E11" s="140">
        <f>[4]RA_hors_covid!DV59</f>
        <v>-0.11469598808183612</v>
      </c>
      <c r="F11" s="141">
        <f>[4]RA_hors_covid!DV84</f>
        <v>-7.6204782989473641E-2</v>
      </c>
      <c r="G11" s="142">
        <f>[4]RA_hors_covid!$DV259</f>
        <v>7.9877023312131312E-2</v>
      </c>
      <c r="H11" s="143">
        <f>[4]RA_hors_covid!DV134</f>
        <v>541.83874336000008</v>
      </c>
      <c r="I11" s="144">
        <f>[4]RA_hors_covid!DV159</f>
        <v>3.1559320497811294E-2</v>
      </c>
      <c r="J11" s="145">
        <f>[4]RA_hors_covid!DV184</f>
        <v>2.6106194089191792E-2</v>
      </c>
      <c r="K11" s="144">
        <f>[4]RA_hors_covid!DV209</f>
        <v>-2.2542438456588654E-2</v>
      </c>
      <c r="L11" s="144">
        <f>[4]RA_hors_covid!DV234</f>
        <v>-2.1551246575851168E-2</v>
      </c>
    </row>
    <row r="12" spans="1:12" s="123" customFormat="1" x14ac:dyDescent="0.2">
      <c r="C12" s="146" t="s">
        <v>15</v>
      </c>
      <c r="D12" s="139">
        <f>[4]RA_hors_covid!DV10</f>
        <v>12.844853000000001</v>
      </c>
      <c r="E12" s="140">
        <f>[4]RA_hors_covid!DV60</f>
        <v>-6.2820971074508236E-2</v>
      </c>
      <c r="F12" s="141">
        <f>[4]RA_hors_covid!DV85</f>
        <v>-3.2154785812391173E-2</v>
      </c>
      <c r="G12" s="142">
        <f>[4]RA_hors_covid!$DV260</f>
        <v>0.11728430646547161</v>
      </c>
      <c r="H12" s="143">
        <f>[4]RA_hors_covid!DV135</f>
        <v>157.45582999999999</v>
      </c>
      <c r="I12" s="144">
        <f>[4]RA_hors_covid!DV160</f>
        <v>2.9237693993908076E-2</v>
      </c>
      <c r="J12" s="145">
        <f>[4]RA_hors_covid!DV185</f>
        <v>2.058511678409114E-2</v>
      </c>
      <c r="K12" s="144">
        <f>[4]RA_hors_covid!DV210</f>
        <v>-3.0259493944273519E-3</v>
      </c>
      <c r="L12" s="144">
        <f>[4]RA_hors_covid!DV235</f>
        <v>-3.4844234999800161E-3</v>
      </c>
    </row>
    <row r="13" spans="1:12" s="123" customFormat="1" x14ac:dyDescent="0.2">
      <c r="C13" s="147" t="s">
        <v>31</v>
      </c>
      <c r="D13" s="139">
        <f>[4]RA_hors_covid!DV12</f>
        <v>71.97779242</v>
      </c>
      <c r="E13" s="140">
        <f>[4]RA_hors_covid!DV62</f>
        <v>-9.8072102118477278E-2</v>
      </c>
      <c r="F13" s="141">
        <f>[4]RA_hors_covid!DV87</f>
        <v>-6.2083772087849876E-2</v>
      </c>
      <c r="G13" s="142">
        <f>[4]RA_hors_covid!$DV262</f>
        <v>1.7766479472592245E-2</v>
      </c>
      <c r="H13" s="143">
        <f>[4]RA_hors_covid!DV137</f>
        <v>936.41878820000011</v>
      </c>
      <c r="I13" s="144">
        <f>[4]RA_hors_covid!DV162</f>
        <v>-1.4933362014448059E-2</v>
      </c>
      <c r="J13" s="145">
        <f>[4]RA_hors_covid!DV187</f>
        <v>-9.8622141344471004E-3</v>
      </c>
      <c r="K13" s="144">
        <f>[4]RA_hors_covid!DV212</f>
        <v>-3.7293683949369494E-2</v>
      </c>
      <c r="L13" s="144">
        <f>[4]RA_hors_covid!DV237</f>
        <v>-2.8098833451080441E-2</v>
      </c>
    </row>
    <row r="14" spans="1:12" s="123" customFormat="1" x14ac:dyDescent="0.2">
      <c r="C14" s="148" t="s">
        <v>16</v>
      </c>
      <c r="D14" s="139">
        <f>[4]RA_hors_covid!DV13</f>
        <v>17.089544700000001</v>
      </c>
      <c r="E14" s="140">
        <f>[4]RA_hors_covid!DV63</f>
        <v>-9.887662915054618E-2</v>
      </c>
      <c r="F14" s="141">
        <f>[4]RA_hors_covid!DV88</f>
        <v>-5.0266360546008304E-2</v>
      </c>
      <c r="G14" s="142">
        <f>[4]RA_hors_covid!$DV263</f>
        <v>0.12134051815246449</v>
      </c>
      <c r="H14" s="143">
        <f>[4]RA_hors_covid!DV138</f>
        <v>217.54648897000001</v>
      </c>
      <c r="I14" s="144">
        <f>[4]RA_hors_covid!DV163</f>
        <v>3.3087971494666135E-2</v>
      </c>
      <c r="J14" s="145">
        <f>[4]RA_hors_covid!DV188</f>
        <v>3.8651717507226513E-2</v>
      </c>
      <c r="K14" s="144">
        <f>[4]RA_hors_covid!DV213</f>
        <v>-2.9675672842967016E-2</v>
      </c>
      <c r="L14" s="144">
        <f>[4]RA_hors_covid!DV238</f>
        <v>-1.5628034247737399E-2</v>
      </c>
    </row>
    <row r="15" spans="1:12" s="123" customFormat="1" x14ac:dyDescent="0.2">
      <c r="C15" s="148" t="s">
        <v>17</v>
      </c>
      <c r="D15" s="139">
        <f>[4]RA_hors_covid!DV14</f>
        <v>52.175766719999999</v>
      </c>
      <c r="E15" s="140">
        <f>[4]RA_hors_covid!DV64</f>
        <v>-9.8788515239878638E-2</v>
      </c>
      <c r="F15" s="141">
        <f>[4]RA_hors_covid!DV89</f>
        <v>-6.683067662014508E-2</v>
      </c>
      <c r="G15" s="142">
        <f>[4]RA_hors_covid!$DV264</f>
        <v>-1.5282977822884569E-2</v>
      </c>
      <c r="H15" s="143">
        <f>[4]RA_hors_covid!DV139</f>
        <v>685.21514922999995</v>
      </c>
      <c r="I15" s="144">
        <f>[4]RA_hors_covid!DV164</f>
        <v>-3.1313031790295764E-2</v>
      </c>
      <c r="J15" s="145">
        <f>[4]RA_hors_covid!DV189</f>
        <v>-2.5978608248396706E-2</v>
      </c>
      <c r="K15" s="144">
        <f>[4]RA_hors_covid!DV214</f>
        <v>-4.0134837943834878E-2</v>
      </c>
      <c r="L15" s="144">
        <f>[4]RA_hors_covid!DV239</f>
        <v>-3.1998826077290543E-2</v>
      </c>
    </row>
    <row r="16" spans="1:12" s="123" customFormat="1" x14ac:dyDescent="0.2">
      <c r="C16" s="149" t="s">
        <v>11</v>
      </c>
      <c r="D16" s="139">
        <f>[4]RA_hors_covid!DV16</f>
        <v>7.0483668700000006</v>
      </c>
      <c r="E16" s="140">
        <f>[4]RA_hors_covid!DV66</f>
        <v>-0.46421768305109723</v>
      </c>
      <c r="F16" s="141">
        <f>[4]RA_hors_covid!DV91</f>
        <v>-0.41500614979041595</v>
      </c>
      <c r="G16" s="142">
        <f>[4]RA_hors_covid!$DV266</f>
        <v>-6.8599247131586938E-2</v>
      </c>
      <c r="H16" s="143">
        <f>[4]RA_hors_covid!DV141</f>
        <v>144.0117722</v>
      </c>
      <c r="I16" s="144">
        <f>[4]RA_hors_covid!DV166</f>
        <v>-0.12140004088040357</v>
      </c>
      <c r="J16" s="145">
        <f>[4]RA_hors_covid!DV191</f>
        <v>-0.12713473941433506</v>
      </c>
      <c r="K16" s="144">
        <f>[4]RA_hors_covid!DV216</f>
        <v>-0.31067170160049318</v>
      </c>
      <c r="L16" s="144">
        <f>[4]RA_hors_covid!DV241</f>
        <v>-0.30950743275777781</v>
      </c>
    </row>
    <row r="17" spans="1:20" s="123" customFormat="1" x14ac:dyDescent="0.2">
      <c r="C17" s="138" t="s">
        <v>8</v>
      </c>
      <c r="D17" s="139">
        <f>[4]RA_hors_covid!DV17</f>
        <v>23.24324</v>
      </c>
      <c r="E17" s="140">
        <f>[4]RA_hors_covid!DV67</f>
        <v>-1.5786547931627593E-2</v>
      </c>
      <c r="F17" s="141">
        <f>[4]RA_hors_covid!DV92</f>
        <v>3.6559499827917508E-2</v>
      </c>
      <c r="G17" s="150">
        <f>[4]RA_hors_covid!$DV267</f>
        <v>0.17727696941017723</v>
      </c>
      <c r="H17" s="143">
        <f>[4]RA_hors_covid!DV142</f>
        <v>289.97434900000002</v>
      </c>
      <c r="I17" s="151">
        <f>[4]RA_hors_covid!DV167</f>
        <v>0.14419371710504758</v>
      </c>
      <c r="J17" s="145">
        <f>[4]RA_hors_covid!DV192</f>
        <v>0.14495741088453662</v>
      </c>
      <c r="K17" s="144">
        <f>[4]RA_hors_covid!DV217</f>
        <v>5.2418163962664632E-2</v>
      </c>
      <c r="L17" s="144">
        <f>[4]RA_hors_covid!DV242</f>
        <v>6.8743394213596876E-2</v>
      </c>
    </row>
    <row r="18" spans="1:20" s="123" customFormat="1" x14ac:dyDescent="0.2">
      <c r="C18" s="138" t="s">
        <v>85</v>
      </c>
      <c r="D18" s="139">
        <f>[4]RA_hors_covid!DV18</f>
        <v>52.036300000000004</v>
      </c>
      <c r="E18" s="140">
        <f>[4]RA_hors_covid!DV68</f>
        <v>-1.7378641315700216E-2</v>
      </c>
      <c r="F18" s="141">
        <f>[4]RA_hors_covid!DV93</f>
        <v>2.6270909307887003E-2</v>
      </c>
      <c r="G18" s="142">
        <f>[4]RA_hors_covid!$DV268</f>
        <v>9.150036335437095E-3</v>
      </c>
      <c r="H18" s="143">
        <f>[4]RA_hors_covid!DV143</f>
        <v>650.396255</v>
      </c>
      <c r="I18" s="144">
        <f>[4]RA_hors_covid!DV168</f>
        <v>1.9017444217306334E-2</v>
      </c>
      <c r="J18" s="145">
        <f>[4]RA_hors_covid!DV193</f>
        <v>1.4349729192550287E-2</v>
      </c>
      <c r="K18" s="144">
        <f>[4]RA_hors_covid!DV218</f>
        <v>1.2587861194635064E-2</v>
      </c>
      <c r="L18" s="144">
        <f>[4]RA_hors_covid!DV243</f>
        <v>1.403091427412928E-2</v>
      </c>
    </row>
    <row r="19" spans="1:20" s="123" customFormat="1" x14ac:dyDescent="0.2">
      <c r="A19" s="122"/>
      <c r="C19" s="146" t="s">
        <v>14</v>
      </c>
      <c r="D19" s="139">
        <f>[4]RA_hors_covid!DV19</f>
        <v>33.221916999999998</v>
      </c>
      <c r="E19" s="140">
        <f>[4]RA_hors_covid!DV69</f>
        <v>2.8947104330590001E-4</v>
      </c>
      <c r="F19" s="141">
        <f>[4]RA_hors_covid!DV94</f>
        <v>4.2562345915652999E-2</v>
      </c>
      <c r="G19" s="142">
        <f>[4]RA_hors_covid!$DV269</f>
        <v>-7.9956825467886183E-4</v>
      </c>
      <c r="H19" s="143">
        <f>[4]RA_hors_covid!DV144</f>
        <v>403.36029000000002</v>
      </c>
      <c r="I19" s="144">
        <f>[4]RA_hors_covid!DV169</f>
        <v>1.6480950619881751E-2</v>
      </c>
      <c r="J19" s="145">
        <f>[4]RA_hors_covid!DV194</f>
        <v>1.311276845945808E-2</v>
      </c>
      <c r="K19" s="144">
        <f>[4]RA_hors_covid!DV219</f>
        <v>2.1270426188701341E-2</v>
      </c>
      <c r="L19" s="144">
        <f>[4]RA_hors_covid!DV244</f>
        <v>2.4805009551196688E-2</v>
      </c>
    </row>
    <row r="20" spans="1:20" s="123" customFormat="1" x14ac:dyDescent="0.2">
      <c r="A20" s="122"/>
      <c r="C20" s="146" t="s">
        <v>69</v>
      </c>
      <c r="D20" s="139">
        <f>[4]RA_hors_covid!DV20</f>
        <v>18.814382999999999</v>
      </c>
      <c r="E20" s="140">
        <f>[4]RA_hors_covid!DV70</f>
        <v>-4.7098528786342353E-2</v>
      </c>
      <c r="F20" s="141">
        <f>[4]RA_hors_covid!DV95</f>
        <v>5.9735672502392312E-4</v>
      </c>
      <c r="G20" s="142">
        <f>[4]RA_hors_covid!$DV270</f>
        <v>2.5841901508817378E-2</v>
      </c>
      <c r="H20" s="143">
        <f>[4]RA_hors_covid!DV145</f>
        <v>247.03596499999998</v>
      </c>
      <c r="I20" s="144">
        <f>[4]RA_hors_covid!DV170</f>
        <v>2.3186351342575628E-2</v>
      </c>
      <c r="J20" s="145">
        <f>[4]RA_hors_covid!DV195</f>
        <v>1.6384481347607283E-2</v>
      </c>
      <c r="K20" s="144">
        <f>[4]RA_hors_covid!DV220</f>
        <v>-1.3909062249273241E-3</v>
      </c>
      <c r="L20" s="144">
        <f>[4]RA_hors_covid!DV245</f>
        <v>-3.1946550729823331E-3</v>
      </c>
    </row>
    <row r="21" spans="1:20" s="123" customFormat="1" x14ac:dyDescent="0.2">
      <c r="C21" s="152" t="s">
        <v>32</v>
      </c>
      <c r="D21" s="131">
        <f>[4]RA_hors_covid!DV22</f>
        <v>145.19489683749998</v>
      </c>
      <c r="E21" s="132">
        <f>[4]RA_hors_covid!DV72</f>
        <v>1.440978149463179E-2</v>
      </c>
      <c r="F21" s="133">
        <f>[4]RA_hors_covid!DV97</f>
        <v>4.81506387883055E-2</v>
      </c>
      <c r="G21" s="153">
        <f>[4]RA_hors_covid!$DV272</f>
        <v>6.2482432105855468E-2</v>
      </c>
      <c r="H21" s="135">
        <f>[4]RA_hors_covid!DV147</f>
        <v>1780.148366400002</v>
      </c>
      <c r="I21" s="136">
        <f>[4]RA_hors_covid!DV172</f>
        <v>5.3614311854312646E-2</v>
      </c>
      <c r="J21" s="137">
        <f>[4]RA_hors_covid!DV197</f>
        <v>5.491961392207334E-2</v>
      </c>
      <c r="K21" s="136">
        <f>[4]RA_hors_covid!DV222</f>
        <v>4.0885788756499286E-2</v>
      </c>
      <c r="L21" s="136">
        <f>[4]RA_hors_covid!DV247</f>
        <v>4.6959182310228442E-2</v>
      </c>
    </row>
    <row r="22" spans="1:20" s="123" customFormat="1" ht="12.75" customHeight="1" x14ac:dyDescent="0.2">
      <c r="C22" s="154" t="s">
        <v>12</v>
      </c>
      <c r="D22" s="139">
        <f>[4]RA_hors_covid!DV23</f>
        <v>108.42709983749997</v>
      </c>
      <c r="E22" s="140">
        <f>[4]RA_hors_covid!DV73</f>
        <v>3.7628930792646953E-2</v>
      </c>
      <c r="F22" s="141">
        <f>[4]RA_hors_covid!DV98</f>
        <v>6.9861250579079437E-2</v>
      </c>
      <c r="G22" s="142">
        <f>[4]RA_hors_covid!$DV273</f>
        <v>7.1042636477411714E-2</v>
      </c>
      <c r="H22" s="143">
        <f>[4]RA_hors_covid!DV148</f>
        <v>1330.0117914000025</v>
      </c>
      <c r="I22" s="144">
        <f>[4]RA_hors_covid!DV173</f>
        <v>6.3438145776705701E-2</v>
      </c>
      <c r="J22" s="145">
        <f>[4]RA_hors_covid!DV198</f>
        <v>6.6528036909007993E-2</v>
      </c>
      <c r="K22" s="144">
        <f>[4]RA_hors_covid!DV223</f>
        <v>6.1955413932978098E-2</v>
      </c>
      <c r="L22" s="144">
        <f>[4]RA_hors_covid!DV248</f>
        <v>6.9258161257935713E-2</v>
      </c>
    </row>
    <row r="23" spans="1:20" s="123" customFormat="1" ht="12.75" customHeight="1" x14ac:dyDescent="0.2">
      <c r="C23" s="155" t="s">
        <v>18</v>
      </c>
      <c r="D23" s="139">
        <f>[4]RA_hors_covid!DV24</f>
        <v>99.638635837499976</v>
      </c>
      <c r="E23" s="140">
        <f>[4]RA_hors_covid!DV74</f>
        <v>4.719770672600454E-2</v>
      </c>
      <c r="F23" s="141">
        <f>[4]RA_hors_covid!DV99</f>
        <v>8.4068285955800848E-2</v>
      </c>
      <c r="G23" s="142">
        <f>[4]RA_hors_covid!$DV274</f>
        <v>7.8782976085622458E-2</v>
      </c>
      <c r="H23" s="143">
        <f>[4]RA_hors_covid!DV149</f>
        <v>1218.7343504000025</v>
      </c>
      <c r="I23" s="144">
        <f>[4]RA_hors_covid!DV174</f>
        <v>7.029507991513162E-2</v>
      </c>
      <c r="J23" s="145">
        <f>[4]RA_hors_covid!DV199</f>
        <v>7.4201961959716956E-2</v>
      </c>
      <c r="K23" s="144">
        <f>[4]RA_hors_covid!DV224</f>
        <v>7.9966616019549575E-2</v>
      </c>
      <c r="L23" s="144">
        <f>[4]RA_hors_covid!DV249</f>
        <v>8.815119612386968E-2</v>
      </c>
    </row>
    <row r="24" spans="1:20" s="123" customFormat="1" ht="12.75" customHeight="1" x14ac:dyDescent="0.2">
      <c r="A24" s="122"/>
      <c r="C24" s="148" t="s">
        <v>19</v>
      </c>
      <c r="D24" s="156">
        <f>[4]RA_hors_covid!DV25</f>
        <v>8.7884639999999994</v>
      </c>
      <c r="E24" s="140">
        <f>[4]RA_hors_covid!DV75</f>
        <v>-5.9774554657507695E-2</v>
      </c>
      <c r="F24" s="141">
        <f>[4]RA_hors_covid!DV100</f>
        <v>-7.0540149155447152E-2</v>
      </c>
      <c r="G24" s="142">
        <f>[4]RA_hors_covid!$DV275</f>
        <v>-6.4578783434470211E-3</v>
      </c>
      <c r="H24" s="143">
        <f>[4]RA_hors_covid!DV150</f>
        <v>111.27744100000002</v>
      </c>
      <c r="I24" s="144">
        <f>[4]RA_hors_covid!DV175</f>
        <v>-6.2869867564779858E-3</v>
      </c>
      <c r="J24" s="145">
        <f>[4]RA_hors_covid!DV200</f>
        <v>-1.1256329395734288E-2</v>
      </c>
      <c r="K24" s="144">
        <f>[4]RA_hors_covid!DV225</f>
        <v>-0.11754646529606894</v>
      </c>
      <c r="L24" s="144">
        <f>[4]RA_hors_covid!DV250</f>
        <v>-0.11530898632402586</v>
      </c>
    </row>
    <row r="25" spans="1:20" s="123" customFormat="1" ht="12.75" customHeight="1" x14ac:dyDescent="0.2">
      <c r="C25" s="154" t="s">
        <v>7</v>
      </c>
      <c r="D25" s="139">
        <f>[4]RA_hors_covid!DV26</f>
        <v>36.767797000000002</v>
      </c>
      <c r="E25" s="140">
        <f>[4]RA_hors_covid!DV76</f>
        <v>-4.8386653445600447E-2</v>
      </c>
      <c r="F25" s="141">
        <f>[4]RA_hors_covid!DV101</f>
        <v>-1.2048431806715332E-2</v>
      </c>
      <c r="G25" s="142">
        <f>[4]RA_hors_covid!$DV276</f>
        <v>3.7976434888739696E-2</v>
      </c>
      <c r="H25" s="143">
        <f>[4]RA_hors_covid!DV151</f>
        <v>450.13657499999999</v>
      </c>
      <c r="I25" s="144">
        <f>[4]RA_hors_covid!DV176</f>
        <v>2.5620210115075537E-2</v>
      </c>
      <c r="J25" s="145">
        <f>[4]RA_hors_covid!DV201</f>
        <v>2.1846948957276346E-2</v>
      </c>
      <c r="K25" s="144">
        <f>[4]RA_hors_covid!DV226</f>
        <v>-1.6526923883410927E-2</v>
      </c>
      <c r="L25" s="144">
        <f>[4]RA_hors_covid!DV251</f>
        <v>-1.4849091082485555E-2</v>
      </c>
    </row>
    <row r="26" spans="1:20" s="123" customFormat="1" ht="12.75" customHeight="1" x14ac:dyDescent="0.2">
      <c r="C26" s="550" t="s">
        <v>125</v>
      </c>
      <c r="D26" s="551">
        <f>[4]RA_hors_covid!DV27</f>
        <v>330.13968685750001</v>
      </c>
      <c r="E26" s="552">
        <f>[4]RA_hors_covid!DV77</f>
        <v>-5.7029986119855769E-2</v>
      </c>
      <c r="F26" s="553">
        <f>[4]RA_hors_covid!DV102</f>
        <v>-1.9542998840173409E-2</v>
      </c>
      <c r="G26" s="161">
        <f>[4]RA_hors_covid!$DV277</f>
        <v>5.4266156087485751E-2</v>
      </c>
      <c r="H26" s="554">
        <f>[4]RA_hors_covid!DV152</f>
        <v>4186.3740191700026</v>
      </c>
      <c r="I26" s="555">
        <f>[4]RA_hors_covid!DV177</f>
        <v>2.8217885964302747E-2</v>
      </c>
      <c r="J26" s="556">
        <f>[4]RA_hors_covid!DV202</f>
        <v>2.8189191515952672E-2</v>
      </c>
      <c r="K26" s="555">
        <f>[4]RA_hors_covid!DV227</f>
        <v>-4.6181109813264731E-3</v>
      </c>
      <c r="L26" s="555">
        <f>[4]RA_hors_covid!DV252</f>
        <v>1.7277590479320981E-3</v>
      </c>
    </row>
    <row r="27" spans="1:20" s="123" customFormat="1" ht="12.75" hidden="1" customHeight="1" x14ac:dyDescent="0.2">
      <c r="C27" s="138"/>
      <c r="D27" s="139"/>
      <c r="E27" s="140"/>
      <c r="F27" s="141"/>
      <c r="G27" s="165"/>
      <c r="H27" s="143"/>
      <c r="I27" s="144"/>
      <c r="J27" s="145"/>
      <c r="K27" s="144"/>
      <c r="L27" s="144"/>
    </row>
    <row r="28" spans="1:20" s="123" customFormat="1" ht="12.75" hidden="1" customHeight="1" x14ac:dyDescent="0.2">
      <c r="C28" s="138"/>
      <c r="D28" s="139"/>
      <c r="E28" s="140"/>
      <c r="F28" s="141"/>
      <c r="G28" s="165"/>
      <c r="H28" s="143"/>
      <c r="I28" s="144"/>
      <c r="J28" s="145"/>
      <c r="K28" s="144"/>
      <c r="L28" s="144"/>
    </row>
    <row r="29" spans="1:20" s="123" customFormat="1" ht="12.75" hidden="1" customHeight="1" x14ac:dyDescent="0.2">
      <c r="C29" s="138"/>
      <c r="D29" s="139"/>
      <c r="E29" s="140"/>
      <c r="F29" s="141"/>
      <c r="G29" s="165"/>
      <c r="H29" s="143"/>
      <c r="I29" s="144"/>
      <c r="J29" s="145"/>
      <c r="K29" s="144"/>
      <c r="L29" s="144"/>
    </row>
    <row r="30" spans="1:20" s="123" customFormat="1" ht="12.75" hidden="1" customHeight="1" x14ac:dyDescent="0.2">
      <c r="C30" s="525"/>
      <c r="D30" s="126"/>
      <c r="E30" s="526"/>
      <c r="F30" s="526"/>
      <c r="G30" s="526"/>
      <c r="H30" s="527"/>
      <c r="I30" s="526"/>
      <c r="J30" s="526"/>
      <c r="K30" s="526"/>
      <c r="L30" s="526"/>
    </row>
    <row r="31" spans="1:20" s="123" customFormat="1" ht="12.75" hidden="1" customHeight="1" x14ac:dyDescent="0.2">
      <c r="C31" s="154"/>
      <c r="D31" s="528"/>
      <c r="E31" s="144"/>
      <c r="F31" s="144"/>
      <c r="G31" s="144"/>
      <c r="H31" s="529"/>
      <c r="I31" s="144"/>
      <c r="J31" s="144"/>
      <c r="K31" s="144"/>
      <c r="L31" s="144"/>
      <c r="M31" s="166"/>
      <c r="N31" s="166"/>
      <c r="O31" s="166"/>
      <c r="P31" s="166"/>
      <c r="Q31" s="166"/>
      <c r="R31" s="166"/>
      <c r="S31" s="166"/>
      <c r="T31" s="166"/>
    </row>
    <row r="32" spans="1:20" s="123" customFormat="1" ht="12.75" hidden="1" customHeight="1" x14ac:dyDescent="0.2">
      <c r="C32" s="530"/>
      <c r="D32" s="139"/>
      <c r="E32" s="144"/>
      <c r="F32" s="144"/>
      <c r="G32" s="144"/>
      <c r="H32" s="529"/>
      <c r="I32" s="144"/>
      <c r="J32" s="144"/>
      <c r="K32" s="144"/>
      <c r="L32" s="144"/>
      <c r="M32" s="166"/>
      <c r="N32" s="166"/>
      <c r="O32" s="166"/>
      <c r="P32" s="166"/>
      <c r="Q32" s="166"/>
      <c r="R32" s="166"/>
      <c r="S32" s="166"/>
      <c r="T32" s="166"/>
    </row>
    <row r="33" spans="2:20" s="123" customFormat="1" ht="12.75" hidden="1" customHeight="1" x14ac:dyDescent="0.2">
      <c r="C33" s="530"/>
      <c r="D33" s="139"/>
      <c r="E33" s="144"/>
      <c r="F33" s="144"/>
      <c r="G33" s="144"/>
      <c r="H33" s="529"/>
      <c r="I33" s="144"/>
      <c r="J33" s="144"/>
      <c r="K33" s="144"/>
      <c r="L33" s="144"/>
      <c r="M33" s="166"/>
      <c r="N33" s="166"/>
      <c r="O33" s="166"/>
      <c r="P33" s="166"/>
      <c r="Q33" s="166"/>
      <c r="R33" s="166"/>
      <c r="S33" s="166"/>
      <c r="T33" s="166"/>
    </row>
    <row r="34" spans="2:20" s="123" customFormat="1" ht="12.75" hidden="1" customHeight="1" x14ac:dyDescent="0.2">
      <c r="C34" s="530"/>
      <c r="D34" s="139"/>
      <c r="E34" s="144"/>
      <c r="F34" s="144"/>
      <c r="G34" s="144"/>
      <c r="H34" s="529"/>
      <c r="I34" s="144"/>
      <c r="J34" s="144"/>
      <c r="K34" s="144"/>
      <c r="L34" s="144"/>
      <c r="M34" s="166"/>
      <c r="N34" s="166"/>
      <c r="O34" s="166"/>
      <c r="P34" s="166"/>
      <c r="Q34" s="166"/>
      <c r="R34" s="166"/>
      <c r="S34" s="166"/>
      <c r="T34" s="166"/>
    </row>
    <row r="35" spans="2:20" s="123" customFormat="1" ht="12.75" hidden="1" customHeight="1" x14ac:dyDescent="0.2">
      <c r="C35" s="154"/>
      <c r="D35" s="139"/>
      <c r="E35" s="144"/>
      <c r="F35" s="144"/>
      <c r="G35" s="144"/>
      <c r="H35" s="529"/>
      <c r="I35" s="144"/>
      <c r="J35" s="144"/>
      <c r="K35" s="144"/>
      <c r="L35" s="144"/>
      <c r="M35" s="166"/>
      <c r="N35" s="166"/>
      <c r="O35" s="166"/>
      <c r="P35" s="166"/>
      <c r="Q35" s="166"/>
      <c r="R35" s="166"/>
      <c r="S35" s="166"/>
      <c r="T35" s="166"/>
    </row>
    <row r="36" spans="2:20" s="123" customFormat="1" ht="12.75" hidden="1" customHeight="1" x14ac:dyDescent="0.2">
      <c r="C36" s="531"/>
      <c r="D36" s="532"/>
      <c r="E36" s="533"/>
      <c r="F36" s="533"/>
      <c r="G36" s="533"/>
      <c r="H36" s="534"/>
      <c r="I36" s="533"/>
      <c r="J36" s="533"/>
      <c r="K36" s="533"/>
      <c r="L36" s="533"/>
      <c r="M36" s="166"/>
      <c r="N36" s="166"/>
      <c r="O36" s="166"/>
      <c r="P36" s="166"/>
      <c r="Q36" s="166"/>
      <c r="R36" s="166"/>
      <c r="S36" s="166"/>
      <c r="T36" s="166"/>
    </row>
    <row r="37" spans="2:20" s="123" customFormat="1" ht="12.75" customHeight="1" x14ac:dyDescent="0.2">
      <c r="B37" s="167"/>
      <c r="C37" s="168"/>
      <c r="D37" s="169"/>
      <c r="E37" s="170"/>
      <c r="F37" s="170"/>
      <c r="G37" s="170"/>
      <c r="H37" s="171"/>
      <c r="I37" s="170"/>
      <c r="J37" s="170"/>
      <c r="K37" s="170"/>
      <c r="L37" s="170"/>
    </row>
    <row r="38" spans="2:20" s="123" customFormat="1" ht="29.25" customHeight="1" x14ac:dyDescent="0.2">
      <c r="B38" s="167"/>
      <c r="C38" s="844" t="s">
        <v>261</v>
      </c>
      <c r="D38" s="847" t="s">
        <v>78</v>
      </c>
      <c r="E38" s="848"/>
      <c r="F38" s="848"/>
      <c r="G38" s="847" t="s">
        <v>79</v>
      </c>
      <c r="H38" s="848"/>
      <c r="I38" s="848"/>
      <c r="J38" s="849"/>
      <c r="K38" s="847" t="s">
        <v>80</v>
      </c>
      <c r="L38" s="849"/>
    </row>
    <row r="39" spans="2:20" s="123" customFormat="1" ht="47.25" customHeight="1" x14ac:dyDescent="0.2">
      <c r="B39" s="167"/>
      <c r="C39" s="845"/>
      <c r="D39" s="850" t="str">
        <f>D5</f>
        <v>Données brutes  avril 2022</v>
      </c>
      <c r="E39" s="852" t="str">
        <f>E5</f>
        <v>Taux de croissance  avril 2022 / avril 2021</v>
      </c>
      <c r="F39" s="853"/>
      <c r="G39" s="854" t="str">
        <f>G5</f>
        <v>Rappel :
Taux ACM CVS-CJO à fin mars 2021</v>
      </c>
      <c r="H39" s="856" t="str">
        <f>H5</f>
        <v>Données brutes mai 2021 - avril 2022</v>
      </c>
      <c r="I39" s="852" t="str">
        <f>I5</f>
        <v>Taux ACM (mai 2021- avril 2022 / mai 2020- avril 2021)</v>
      </c>
      <c r="J39" s="853"/>
      <c r="K39" s="852" t="str">
        <f>K5</f>
        <v>( janv à avril 2022 ) /
( janv à avril 2021 )</v>
      </c>
      <c r="L39" s="853"/>
    </row>
    <row r="40" spans="2:20" s="123" customFormat="1" ht="40.5" customHeight="1" x14ac:dyDescent="0.2">
      <c r="B40" s="167"/>
      <c r="C40" s="846"/>
      <c r="D40" s="851"/>
      <c r="E40" s="124" t="s">
        <v>81</v>
      </c>
      <c r="F40" s="124" t="s">
        <v>82</v>
      </c>
      <c r="G40" s="855"/>
      <c r="H40" s="857"/>
      <c r="I40" s="124" t="s">
        <v>81</v>
      </c>
      <c r="J40" s="124" t="s">
        <v>82</v>
      </c>
      <c r="K40" s="124" t="s">
        <v>81</v>
      </c>
      <c r="L40" s="124" t="s">
        <v>82</v>
      </c>
    </row>
    <row r="41" spans="2:20" s="123" customFormat="1" ht="12.75" customHeight="1" x14ac:dyDescent="0.2">
      <c r="B41" s="167"/>
      <c r="C41" s="125" t="s">
        <v>83</v>
      </c>
      <c r="D41" s="126">
        <f>[4]NSA_hors_covid!DV5</f>
        <v>185.23036788250002</v>
      </c>
      <c r="E41" s="127">
        <f>[4]NSA_hors_covid!DV55</f>
        <v>-7.1966125906295364E-2</v>
      </c>
      <c r="F41" s="128">
        <f>[4]NSA_hors_covid!DV80</f>
        <v>-3.341593387025632E-2</v>
      </c>
      <c r="G41" s="127">
        <f>[4]NSA_hors_covid!$DV255</f>
        <v>2.6164558063791477E-2</v>
      </c>
      <c r="H41" s="129">
        <f>[4]NSA_hors_covid!DV130</f>
        <v>2369.9253666999998</v>
      </c>
      <c r="I41" s="127">
        <f>[4]NSA_hors_covid!DV155</f>
        <v>4.214461400120495E-3</v>
      </c>
      <c r="J41" s="128">
        <f>[4]NSA_hors_covid!DV180</f>
        <v>4.1069989458677458E-3</v>
      </c>
      <c r="K41" s="127">
        <f>[4]NSA_hors_covid!DV205</f>
        <v>-2.3476720918539584E-2</v>
      </c>
      <c r="L41" s="127">
        <f>[4]NSA_hors_covid!DV230</f>
        <v>-1.641726622276618E-2</v>
      </c>
    </row>
    <row r="42" spans="2:20" s="123" customFormat="1" ht="12.75" customHeight="1" x14ac:dyDescent="0.2">
      <c r="B42" s="167"/>
      <c r="C42" s="130" t="s">
        <v>84</v>
      </c>
      <c r="D42" s="131">
        <f>[4]NSA_hors_covid!DV6</f>
        <v>108.09142872000002</v>
      </c>
      <c r="E42" s="132">
        <f>[4]NSA_hors_covid!DV56</f>
        <v>-0.11247838842827529</v>
      </c>
      <c r="F42" s="133">
        <f>[4]NSA_hors_covid!DV81</f>
        <v>-7.1356256344838886E-2</v>
      </c>
      <c r="G42" s="134">
        <f>[4]NSA_hors_covid!$DV256</f>
        <v>1.4495090644968123E-2</v>
      </c>
      <c r="H42" s="135">
        <f>[4]NSA_hors_covid!DV131</f>
        <v>1410.6619350600004</v>
      </c>
      <c r="I42" s="136">
        <f>[4]NSA_hors_covid!DV156</f>
        <v>-1.5424330703019296E-2</v>
      </c>
      <c r="J42" s="137">
        <f>[4]NSA_hors_covid!DV181</f>
        <v>-1.6502737004381984E-2</v>
      </c>
      <c r="K42" s="136">
        <f>[4]NSA_hors_covid!DV206</f>
        <v>-5.1502698827348592E-2</v>
      </c>
      <c r="L42" s="136">
        <f>[4]NSA_hors_covid!DV231</f>
        <v>-4.5526620373037452E-2</v>
      </c>
    </row>
    <row r="43" spans="2:20" s="123" customFormat="1" ht="12.75" customHeight="1" x14ac:dyDescent="0.2">
      <c r="B43" s="167"/>
      <c r="C43" s="138" t="s">
        <v>34</v>
      </c>
      <c r="D43" s="139">
        <f>[4]NSA_hors_covid!DV7</f>
        <v>35.578516100000002</v>
      </c>
      <c r="E43" s="140">
        <f>[4]NSA_hors_covid!DV57</f>
        <v>-0.10851887851508668</v>
      </c>
      <c r="F43" s="141">
        <f>[4]NSA_hors_covid!DV82</f>
        <v>-6.8068828260947511E-2</v>
      </c>
      <c r="G43" s="142">
        <f>[4]NSA_hors_covid!$DV257</f>
        <v>3.2074922064333933E-2</v>
      </c>
      <c r="H43" s="143">
        <f>[4]NSA_hors_covid!DV132</f>
        <v>447.75537723999992</v>
      </c>
      <c r="I43" s="144">
        <f>[4]NSA_hors_covid!DV157</f>
        <v>-8.828486674076208E-3</v>
      </c>
      <c r="J43" s="145">
        <f>[4]NSA_hors_covid!DV182</f>
        <v>-1.571691537716291E-2</v>
      </c>
      <c r="K43" s="144">
        <f>[4]NSA_hors_covid!DV207</f>
        <v>-4.3314391012350351E-2</v>
      </c>
      <c r="L43" s="144">
        <f>[4]NSA_hors_covid!DV232</f>
        <v>-4.2950582075635957E-2</v>
      </c>
    </row>
    <row r="44" spans="2:20" s="123" customFormat="1" ht="12.75" customHeight="1" x14ac:dyDescent="0.2">
      <c r="B44" s="167"/>
      <c r="C44" s="146" t="s">
        <v>35</v>
      </c>
      <c r="D44" s="139">
        <f>[4]NSA_hors_covid!DV8</f>
        <v>10.21922187</v>
      </c>
      <c r="E44" s="140">
        <f>[4]NSA_hors_covid!DV58</f>
        <v>-0.10371976236142311</v>
      </c>
      <c r="F44" s="141">
        <f>[4]NSA_hors_covid!DV83</f>
        <v>-7.1221988363695976E-2</v>
      </c>
      <c r="G44" s="142">
        <f>[4]NSA_hors_covid!$DV258</f>
        <v>-5.4595171305319545E-2</v>
      </c>
      <c r="H44" s="143">
        <f>[4]NSA_hors_covid!DV133</f>
        <v>130.56189195000005</v>
      </c>
      <c r="I44" s="144">
        <f>[4]NSA_hors_covid!DV158</f>
        <v>-6.9684478552624496E-2</v>
      </c>
      <c r="J44" s="145">
        <f>[4]NSA_hors_covid!DV183</f>
        <v>-7.7186791741771121E-2</v>
      </c>
      <c r="K44" s="144">
        <f>[4]NSA_hors_covid!DV208</f>
        <v>-7.9223078883466913E-2</v>
      </c>
      <c r="L44" s="144">
        <f>[4]NSA_hors_covid!DV233</f>
        <v>-7.9468200229898756E-2</v>
      </c>
    </row>
    <row r="45" spans="2:20" s="123" customFormat="1" ht="12.75" customHeight="1" x14ac:dyDescent="0.2">
      <c r="B45" s="167"/>
      <c r="C45" s="146" t="s">
        <v>36</v>
      </c>
      <c r="D45" s="139">
        <f>[4]NSA_hors_covid!DV9</f>
        <v>19.816047190000003</v>
      </c>
      <c r="E45" s="140">
        <f>[4]NSA_hors_covid!DV59</f>
        <v>-0.1226345362385004</v>
      </c>
      <c r="F45" s="141">
        <f>[4]NSA_hors_covid!DV84</f>
        <v>-7.7868820062508948E-2</v>
      </c>
      <c r="G45" s="142">
        <f>[4]NSA_hors_covid!$DV259</f>
        <v>6.1769042702507049E-2</v>
      </c>
      <c r="H45" s="143">
        <f>[4]NSA_hors_covid!DV134</f>
        <v>249.85421766999997</v>
      </c>
      <c r="I45" s="144">
        <f>[4]NSA_hors_covid!DV159</f>
        <v>1.5922364284223889E-2</v>
      </c>
      <c r="J45" s="145">
        <f>[4]NSA_hors_covid!DV184</f>
        <v>1.0569961408887218E-2</v>
      </c>
      <c r="K45" s="144">
        <f>[4]NSA_hors_covid!DV209</f>
        <v>-3.7745886760746639E-2</v>
      </c>
      <c r="L45" s="144">
        <f>[4]NSA_hors_covid!DV234</f>
        <v>-3.6360665151984994E-2</v>
      </c>
    </row>
    <row r="46" spans="2:20" s="123" customFormat="1" ht="12.75" customHeight="1" x14ac:dyDescent="0.2">
      <c r="B46" s="167"/>
      <c r="C46" s="146" t="s">
        <v>15</v>
      </c>
      <c r="D46" s="139">
        <f>[4]NSA_hors_covid!DV10</f>
        <v>5.4144209999999999</v>
      </c>
      <c r="E46" s="140">
        <f>[4]NSA_hors_covid!DV60</f>
        <v>-6.5943827117472265E-2</v>
      </c>
      <c r="F46" s="141">
        <f>[4]NSA_hors_covid!DV85</f>
        <v>-2.6445760759018944E-2</v>
      </c>
      <c r="G46" s="142">
        <f>[4]NSA_hors_covid!$DV260</f>
        <v>0.11289599547782481</v>
      </c>
      <c r="H46" s="143">
        <f>[4]NSA_hors_covid!DV135</f>
        <v>65.774413999999993</v>
      </c>
      <c r="I46" s="144">
        <f>[4]NSA_hors_covid!DV160</f>
        <v>2.6039195873243548E-2</v>
      </c>
      <c r="J46" s="145">
        <f>[4]NSA_hors_covid!DV185</f>
        <v>1.4586766658011729E-2</v>
      </c>
      <c r="K46" s="144">
        <f>[4]NSA_hors_covid!DV210</f>
        <v>5.3339678986006334E-3</v>
      </c>
      <c r="L46" s="144">
        <f>[4]NSA_hors_covid!DV235</f>
        <v>4.9247954118194492E-3</v>
      </c>
    </row>
    <row r="47" spans="2:20" s="123" customFormat="1" ht="12.75" customHeight="1" x14ac:dyDescent="0.2">
      <c r="B47" s="167"/>
      <c r="C47" s="147" t="s">
        <v>31</v>
      </c>
      <c r="D47" s="139">
        <f>[4]NSA_hors_covid!DV12</f>
        <v>45.793412080000003</v>
      </c>
      <c r="E47" s="140">
        <f>[4]NSA_hors_covid!DV62</f>
        <v>-0.11140338373518088</v>
      </c>
      <c r="F47" s="141">
        <f>[4]NSA_hors_covid!DV87</f>
        <v>-7.6075728399040199E-2</v>
      </c>
      <c r="G47" s="142">
        <f>[4]NSA_hors_covid!$DV262</f>
        <v>-7.1306893524998305E-3</v>
      </c>
      <c r="H47" s="143">
        <f>[4]NSA_hors_covid!DV137</f>
        <v>603.08735523999997</v>
      </c>
      <c r="I47" s="144">
        <f>[4]NSA_hors_covid!DV162</f>
        <v>-3.5160366208367377E-2</v>
      </c>
      <c r="J47" s="145">
        <f>[4]NSA_hors_covid!DV187</f>
        <v>-3.0720335721433289E-2</v>
      </c>
      <c r="K47" s="144">
        <f>[4]NSA_hors_covid!DV212</f>
        <v>-5.5207450672494218E-2</v>
      </c>
      <c r="L47" s="144">
        <f>[4]NSA_hors_covid!DV237</f>
        <v>-4.711095282425426E-2</v>
      </c>
    </row>
    <row r="48" spans="2:20" s="123" customFormat="1" ht="12.75" customHeight="1" x14ac:dyDescent="0.2">
      <c r="B48" s="167"/>
      <c r="C48" s="148" t="s">
        <v>16</v>
      </c>
      <c r="D48" s="139">
        <f>[4]NSA_hors_covid!DV13</f>
        <v>9.3502087300000003</v>
      </c>
      <c r="E48" s="140">
        <f>[4]NSA_hors_covid!DV63</f>
        <v>-0.11624626781644609</v>
      </c>
      <c r="F48" s="141">
        <f>[4]NSA_hors_covid!DV88</f>
        <v>-7.0299008855767786E-2</v>
      </c>
      <c r="G48" s="142">
        <f>[4]NSA_hors_covid!$DV263</f>
        <v>9.5488755639765222E-2</v>
      </c>
      <c r="H48" s="143">
        <f>[4]NSA_hors_covid!DV138</f>
        <v>121.87786995</v>
      </c>
      <c r="I48" s="144">
        <f>[4]NSA_hors_covid!DV163</f>
        <v>1.3599982168046365E-2</v>
      </c>
      <c r="J48" s="145">
        <f>[4]NSA_hors_covid!DV188</f>
        <v>1.6173344847218996E-2</v>
      </c>
      <c r="K48" s="144">
        <f>[4]NSA_hors_covid!DV213</f>
        <v>-4.0147966025625204E-2</v>
      </c>
      <c r="L48" s="144">
        <f>[4]NSA_hors_covid!DV238</f>
        <v>-3.2225570485007959E-2</v>
      </c>
    </row>
    <row r="49" spans="2:12" s="123" customFormat="1" ht="12.75" customHeight="1" x14ac:dyDescent="0.2">
      <c r="B49" s="167"/>
      <c r="C49" s="148" t="s">
        <v>17</v>
      </c>
      <c r="D49" s="139">
        <f>[4]NSA_hors_covid!DV14</f>
        <v>35.38171835</v>
      </c>
      <c r="E49" s="140">
        <f>[4]NSA_hors_covid!DV64</f>
        <v>-0.1100531471300451</v>
      </c>
      <c r="F49" s="141">
        <f>[4]NSA_hors_covid!DV89</f>
        <v>-7.7602310049123435E-2</v>
      </c>
      <c r="G49" s="142">
        <f>[4]NSA_hors_covid!$DV264</f>
        <v>-3.3820570867211686E-2</v>
      </c>
      <c r="H49" s="143">
        <f>[4]NSA_hors_covid!DV139</f>
        <v>467.65316929000005</v>
      </c>
      <c r="I49" s="144">
        <f>[4]NSA_hors_covid!DV164</f>
        <v>-4.8812797189210499E-2</v>
      </c>
      <c r="J49" s="145">
        <f>[4]NSA_hors_covid!DV189</f>
        <v>-4.3693832209741434E-2</v>
      </c>
      <c r="K49" s="144">
        <f>[4]NSA_hors_covid!DV214</f>
        <v>-5.9601049228875103E-2</v>
      </c>
      <c r="L49" s="144">
        <f>[4]NSA_hors_covid!DV239</f>
        <v>-5.1211961550853391E-2</v>
      </c>
    </row>
    <row r="50" spans="2:12" s="123" customFormat="1" ht="12.75" customHeight="1" x14ac:dyDescent="0.2">
      <c r="B50" s="167"/>
      <c r="C50" s="149" t="s">
        <v>11</v>
      </c>
      <c r="D50" s="139">
        <f>[4]NSA_hors_covid!DV16</f>
        <v>4.07124854</v>
      </c>
      <c r="E50" s="140">
        <f>[4]NSA_hors_covid!DV66</f>
        <v>-0.38031622619297378</v>
      </c>
      <c r="F50" s="141">
        <f>[4]NSA_hors_covid!DV91</f>
        <v>-0.3283700887691493</v>
      </c>
      <c r="G50" s="142">
        <f>[4]NSA_hors_covid!$DV266</f>
        <v>-9.276655658231503E-2</v>
      </c>
      <c r="H50" s="143">
        <f>[4]NSA_hors_covid!DV141</f>
        <v>73.131836320000005</v>
      </c>
      <c r="I50" s="144">
        <f>[4]NSA_hors_covid!DV166</f>
        <v>-0.13157288783097887</v>
      </c>
      <c r="J50" s="145">
        <f>[4]NSA_hors_covid!DV191</f>
        <v>-0.13853018807030471</v>
      </c>
      <c r="K50" s="144">
        <f>[4]NSA_hors_covid!DV216</f>
        <v>-0.2710868720922639</v>
      </c>
      <c r="L50" s="144">
        <f>[4]NSA_hors_covid!DV241</f>
        <v>-0.26729901839596326</v>
      </c>
    </row>
    <row r="51" spans="2:12" s="123" customFormat="1" ht="12.75" customHeight="1" x14ac:dyDescent="0.2">
      <c r="B51" s="167"/>
      <c r="C51" s="138" t="s">
        <v>8</v>
      </c>
      <c r="D51" s="139">
        <f>[4]NSA_hors_covid!DV17</f>
        <v>12.427897999999999</v>
      </c>
      <c r="E51" s="140">
        <f>[4]NSA_hors_covid!DV67</f>
        <v>-5.2735504020800406E-2</v>
      </c>
      <c r="F51" s="141">
        <f>[4]NSA_hors_covid!DV92</f>
        <v>2.2827527399422731E-3</v>
      </c>
      <c r="G51" s="150">
        <f>[4]NSA_hors_covid!$DV267</f>
        <v>0.13786652371555386</v>
      </c>
      <c r="H51" s="143">
        <f>[4]NSA_hors_covid!DV142</f>
        <v>158.29642999999999</v>
      </c>
      <c r="I51" s="151">
        <f>[4]NSA_hors_covid!DV167</f>
        <v>0.10700044688021415</v>
      </c>
      <c r="J51" s="145">
        <f>[4]NSA_hors_covid!DV192</f>
        <v>0.10672225207956654</v>
      </c>
      <c r="K51" s="144">
        <f>[4]NSA_hors_covid!DV217</f>
        <v>1.6331883178834827E-2</v>
      </c>
      <c r="L51" s="144">
        <f>[4]NSA_hors_covid!DV242</f>
        <v>3.1376438514528537E-2</v>
      </c>
    </row>
    <row r="52" spans="2:12" s="123" customFormat="1" ht="12.75" customHeight="1" x14ac:dyDescent="0.2">
      <c r="B52" s="167"/>
      <c r="C52" s="138" t="s">
        <v>85</v>
      </c>
      <c r="D52" s="139">
        <f>[4]NSA_hors_covid!DV18</f>
        <v>8.2469470000000005</v>
      </c>
      <c r="E52" s="140">
        <f>[4]NSA_hors_covid!DV68</f>
        <v>-4.5200279993025672E-2</v>
      </c>
      <c r="F52" s="141">
        <f>[4]NSA_hors_covid!DV93</f>
        <v>9.9690897463198258E-3</v>
      </c>
      <c r="G52" s="142">
        <f>[4]NSA_hors_covid!$DV268</f>
        <v>-2.3931174175889636E-2</v>
      </c>
      <c r="H52" s="143">
        <f>[4]NSA_hors_covid!DV143</f>
        <v>101.31079199999999</v>
      </c>
      <c r="I52" s="144">
        <f>[4]NSA_hors_covid!DV168</f>
        <v>-1.8635720776060682E-2</v>
      </c>
      <c r="J52" s="145">
        <f>[4]NSA_hors_covid!DV193</f>
        <v>-2.241212558541672E-2</v>
      </c>
      <c r="K52" s="144">
        <f>[4]NSA_hors_covid!DV218</f>
        <v>-5.7000530879843803E-3</v>
      </c>
      <c r="L52" s="144">
        <f>[4]NSA_hors_covid!DV243</f>
        <v>5.0881059795004902E-4</v>
      </c>
    </row>
    <row r="53" spans="2:12" s="123" customFormat="1" ht="12.75" customHeight="1" x14ac:dyDescent="0.2">
      <c r="B53" s="167"/>
      <c r="C53" s="146" t="s">
        <v>14</v>
      </c>
      <c r="D53" s="139">
        <f>[4]NSA_hors_covid!DV19</f>
        <v>5.3012560000000004</v>
      </c>
      <c r="E53" s="140">
        <f>[4]NSA_hors_covid!DV69</f>
        <v>-3.1022501421181792E-3</v>
      </c>
      <c r="F53" s="141">
        <f>[4]NSA_hors_covid!DV94</f>
        <v>5.6345002434892821E-2</v>
      </c>
      <c r="G53" s="142">
        <f>[4]NSA_hors_covid!$DV269</f>
        <v>-1.1826026489821784E-2</v>
      </c>
      <c r="H53" s="143">
        <f>[4]NSA_hors_covid!DV144</f>
        <v>62.548353999999996</v>
      </c>
      <c r="I53" s="144">
        <f>[4]NSA_hors_covid!DV169</f>
        <v>-4.3049225531012203E-3</v>
      </c>
      <c r="J53" s="145">
        <f>[4]NSA_hors_covid!DV194</f>
        <v>-4.319526937823448E-3</v>
      </c>
      <c r="K53" s="144">
        <f>[4]NSA_hors_covid!DV219</f>
        <v>2.8477765639632668E-2</v>
      </c>
      <c r="L53" s="144">
        <f>[4]NSA_hors_covid!DV244</f>
        <v>4.229729300958196E-2</v>
      </c>
    </row>
    <row r="54" spans="2:12" s="123" customFormat="1" ht="12.75" customHeight="1" x14ac:dyDescent="0.2">
      <c r="B54" s="167"/>
      <c r="C54" s="146" t="s">
        <v>69</v>
      </c>
      <c r="D54" s="139">
        <f>[4]NSA_hors_covid!DV20</f>
        <v>2.9456909999999996</v>
      </c>
      <c r="E54" s="140">
        <f>[4]NSA_hors_covid!DV70</f>
        <v>-0.11263810001491159</v>
      </c>
      <c r="F54" s="141">
        <f>[4]NSA_hors_covid!DV95</f>
        <v>-6.1342706633384814E-2</v>
      </c>
      <c r="G54" s="142">
        <f>[4]NSA_hors_covid!$DV270</f>
        <v>-4.2838034787104684E-2</v>
      </c>
      <c r="H54" s="143">
        <f>[4]NSA_hors_covid!DV145</f>
        <v>38.762437999999996</v>
      </c>
      <c r="I54" s="144">
        <f>[4]NSA_hors_covid!DV170</f>
        <v>-4.0910226826795237E-2</v>
      </c>
      <c r="J54" s="145">
        <f>[4]NSA_hors_covid!DV195</f>
        <v>-5.0511816949601385E-2</v>
      </c>
      <c r="K54" s="144">
        <f>[4]NSA_hors_covid!DV220</f>
        <v>-5.7665358111232745E-2</v>
      </c>
      <c r="L54" s="144">
        <f>[4]NSA_hors_covid!DV245</f>
        <v>-6.2635170827652353E-2</v>
      </c>
    </row>
    <row r="55" spans="2:12" s="123" customFormat="1" ht="12.75" customHeight="1" x14ac:dyDescent="0.2">
      <c r="B55" s="167"/>
      <c r="C55" s="152" t="s">
        <v>32</v>
      </c>
      <c r="D55" s="131">
        <f>[4]NSA_hors_covid!DV22</f>
        <v>77.138939162499994</v>
      </c>
      <c r="E55" s="132">
        <f>[4]NSA_hors_covid!DV72</f>
        <v>-8.5505824925713458E-3</v>
      </c>
      <c r="F55" s="133">
        <f>[4]NSA_hors_covid!DV97</f>
        <v>2.5017115290900893E-2</v>
      </c>
      <c r="G55" s="153">
        <f>[4]NSA_hors_covid!$DV272</f>
        <v>4.3916958273527928E-2</v>
      </c>
      <c r="H55" s="135">
        <f>[4]NSA_hors_covid!DV147</f>
        <v>959.26343164000014</v>
      </c>
      <c r="I55" s="136">
        <f>[4]NSA_hors_covid!DV172</f>
        <v>3.4560832502494643E-2</v>
      </c>
      <c r="J55" s="137">
        <f>[4]NSA_hors_covid!DV197</f>
        <v>3.5937893321423608E-2</v>
      </c>
      <c r="K55" s="136">
        <f>[4]NSA_hors_covid!DV222</f>
        <v>2.0486311143333324E-2</v>
      </c>
      <c r="L55" s="136">
        <f>[4]NSA_hors_covid!DV247</f>
        <v>2.8407585256024603E-2</v>
      </c>
    </row>
    <row r="56" spans="2:12" s="123" customFormat="1" ht="12.75" customHeight="1" x14ac:dyDescent="0.2">
      <c r="B56" s="167"/>
      <c r="C56" s="154" t="s">
        <v>12</v>
      </c>
      <c r="D56" s="139">
        <f>[4]NSA_hors_covid!DV23</f>
        <v>56.336361162499998</v>
      </c>
      <c r="E56" s="140">
        <f>[4]NSA_hors_covid!DV73</f>
        <v>1.7019104816768049E-2</v>
      </c>
      <c r="F56" s="141">
        <f>[4]NSA_hors_covid!DV98</f>
        <v>5.3911477668366903E-2</v>
      </c>
      <c r="G56" s="142">
        <f>[4]NSA_hors_covid!$DV273</f>
        <v>5.3579244654397673E-2</v>
      </c>
      <c r="H56" s="143">
        <f>[4]NSA_hors_covid!DV148</f>
        <v>701.01985864000017</v>
      </c>
      <c r="I56" s="144">
        <f>[4]NSA_hors_covid!DV173</f>
        <v>4.5651232730827385E-2</v>
      </c>
      <c r="J56" s="145">
        <f>[4]NSA_hors_covid!DV198</f>
        <v>4.8882135035094532E-2</v>
      </c>
      <c r="K56" s="144">
        <f>[4]NSA_hors_covid!DV223</f>
        <v>4.2992641340762194E-2</v>
      </c>
      <c r="L56" s="144">
        <f>[4]NSA_hors_covid!DV248</f>
        <v>5.2441261171799924E-2</v>
      </c>
    </row>
    <row r="57" spans="2:12" s="123" customFormat="1" ht="12.75" customHeight="1" x14ac:dyDescent="0.2">
      <c r="B57" s="167"/>
      <c r="C57" s="155" t="s">
        <v>18</v>
      </c>
      <c r="D57" s="139">
        <f>[4]NSA_hors_covid!DV24</f>
        <v>52.656102162499998</v>
      </c>
      <c r="E57" s="140">
        <f>[4]NSA_hors_covid!DV74</f>
        <v>4.0657002011288634E-2</v>
      </c>
      <c r="F57" s="141">
        <f>[4]NSA_hors_covid!DV99</f>
        <v>8.2759530166840234E-2</v>
      </c>
      <c r="G57" s="142">
        <f>[4]NSA_hors_covid!$DV274</f>
        <v>6.3504789233239656E-2</v>
      </c>
      <c r="H57" s="143">
        <f>[4]NSA_hors_covid!DV149</f>
        <v>649.30260564000002</v>
      </c>
      <c r="I57" s="144">
        <f>[4]NSA_hors_covid!DV174</f>
        <v>5.6983223451153364E-2</v>
      </c>
      <c r="J57" s="145">
        <f>[4]NSA_hors_covid!DV199</f>
        <v>6.0903960832666915E-2</v>
      </c>
      <c r="K57" s="144">
        <f>[4]NSA_hors_covid!DV224</f>
        <v>6.9717782137682649E-2</v>
      </c>
      <c r="L57" s="144">
        <f>[4]NSA_hors_covid!DV249</f>
        <v>7.9299455785095452E-2</v>
      </c>
    </row>
    <row r="58" spans="2:12" s="123" customFormat="1" ht="12.75" customHeight="1" x14ac:dyDescent="0.2">
      <c r="B58" s="167"/>
      <c r="C58" s="148" t="s">
        <v>19</v>
      </c>
      <c r="D58" s="156">
        <f>[4]NSA_hors_covid!DV25</f>
        <v>3.6802589999999999</v>
      </c>
      <c r="E58" s="140">
        <f>[4]NSA_hors_covid!DV75</f>
        <v>-0.23243329261483858</v>
      </c>
      <c r="F58" s="141">
        <f>[4]NSA_hors_covid!DV100</f>
        <v>-0.24406876478032191</v>
      </c>
      <c r="G58" s="142">
        <f>[4]NSA_hors_covid!$DV275</f>
        <v>-5.4251836937540321E-2</v>
      </c>
      <c r="H58" s="143">
        <f>[4]NSA_hors_covid!DV150</f>
        <v>51.717253000000007</v>
      </c>
      <c r="I58" s="144">
        <f>[4]NSA_hors_covid!DV175</f>
        <v>-7.8397783218663863E-2</v>
      </c>
      <c r="J58" s="145">
        <f>[4]NSA_hors_covid!DV200</f>
        <v>-8.2064071398444849E-2</v>
      </c>
      <c r="K58" s="144">
        <f>[4]NSA_hors_covid!DV225</f>
        <v>-0.23796172804259819</v>
      </c>
      <c r="L58" s="144">
        <f>[4]NSA_hors_covid!DV250</f>
        <v>-0.23017174697657872</v>
      </c>
    </row>
    <row r="59" spans="2:12" s="123" customFormat="1" ht="12.75" customHeight="1" x14ac:dyDescent="0.2">
      <c r="B59" s="167"/>
      <c r="C59" s="154" t="s">
        <v>7</v>
      </c>
      <c r="D59" s="139">
        <f>[4]NSA_hors_covid!DV26</f>
        <v>20.802578</v>
      </c>
      <c r="E59" s="140">
        <f>[4]NSA_hors_covid!DV76</f>
        <v>-7.1752700586003804E-2</v>
      </c>
      <c r="F59" s="141">
        <f>[4]NSA_hors_covid!DV101</f>
        <v>-4.8344731640094785E-2</v>
      </c>
      <c r="G59" s="142">
        <f>[4]NSA_hors_covid!$DV276</f>
        <v>1.8643972112521556E-2</v>
      </c>
      <c r="H59" s="143">
        <f>[4]NSA_hors_covid!DV151</f>
        <v>258.24357300000003</v>
      </c>
      <c r="I59" s="144">
        <f>[4]NSA_hors_covid!DV176</f>
        <v>5.6080760612982061E-3</v>
      </c>
      <c r="J59" s="145">
        <f>[4]NSA_hors_covid!DV201</f>
        <v>2.1904892393156405E-3</v>
      </c>
      <c r="K59" s="144">
        <f>[4]NSA_hors_covid!DV226</f>
        <v>-3.5661071400180155E-2</v>
      </c>
      <c r="L59" s="144">
        <f>[4]NSA_hors_covid!DV251</f>
        <v>-3.2993343744537107E-2</v>
      </c>
    </row>
    <row r="60" spans="2:12" s="123" customFormat="1" ht="12.75" customHeight="1" x14ac:dyDescent="0.2">
      <c r="B60" s="167"/>
      <c r="C60" s="550" t="s">
        <v>125</v>
      </c>
      <c r="D60" s="551">
        <f>[4]NSA_hors_covid!DV27</f>
        <v>176.98342088250001</v>
      </c>
      <c r="E60" s="552">
        <f>[4]NSA_hors_covid!DV77</f>
        <v>-7.3176797092882606E-2</v>
      </c>
      <c r="F60" s="553">
        <f>[4]NSA_hors_covid!DV102</f>
        <v>-3.5332966864633053E-2</v>
      </c>
      <c r="G60" s="161">
        <f>[4]NSA_hors_covid!$DV277</f>
        <v>2.8512084896533452E-2</v>
      </c>
      <c r="H60" s="554">
        <f>[4]NSA_hors_covid!DV152</f>
        <v>2268.6145747</v>
      </c>
      <c r="I60" s="555">
        <f>[4]NSA_hors_covid!DV177</f>
        <v>5.2597415517596779E-3</v>
      </c>
      <c r="J60" s="556">
        <f>[4]NSA_hors_covid!DV202</f>
        <v>5.3244662757592209E-3</v>
      </c>
      <c r="K60" s="555">
        <f>[4]NSA_hors_covid!DV227</f>
        <v>-2.429943922085831E-2</v>
      </c>
      <c r="L60" s="555">
        <f>[4]NSA_hors_covid!DV252</f>
        <v>-1.7173583779877655E-2</v>
      </c>
    </row>
    <row r="61" spans="2:12" s="123" customFormat="1" ht="12.75" hidden="1" customHeight="1" x14ac:dyDescent="0.2">
      <c r="B61" s="167"/>
      <c r="C61" s="138"/>
      <c r="D61" s="139"/>
      <c r="E61" s="140"/>
      <c r="F61" s="141"/>
      <c r="G61" s="165"/>
      <c r="H61" s="143"/>
      <c r="I61" s="144"/>
      <c r="J61" s="145"/>
      <c r="K61" s="144"/>
      <c r="L61" s="144"/>
    </row>
    <row r="62" spans="2:12" s="123" customFormat="1" ht="12.75" hidden="1" customHeight="1" x14ac:dyDescent="0.2">
      <c r="B62" s="167"/>
      <c r="C62" s="138"/>
      <c r="D62" s="139"/>
      <c r="E62" s="140"/>
      <c r="F62" s="141"/>
      <c r="G62" s="165"/>
      <c r="H62" s="143"/>
      <c r="I62" s="144"/>
      <c r="J62" s="145"/>
      <c r="K62" s="144"/>
      <c r="L62" s="144"/>
    </row>
    <row r="63" spans="2:12" s="123" customFormat="1" ht="57" hidden="1" customHeight="1" x14ac:dyDescent="0.2">
      <c r="B63" s="167"/>
      <c r="C63" s="138"/>
      <c r="D63" s="139"/>
      <c r="E63" s="140"/>
      <c r="F63" s="141"/>
      <c r="G63" s="165"/>
      <c r="H63" s="143"/>
      <c r="I63" s="144"/>
      <c r="J63" s="145"/>
      <c r="K63" s="144"/>
      <c r="L63" s="144"/>
    </row>
    <row r="64" spans="2:12" s="123" customFormat="1" ht="12.75" hidden="1" customHeight="1" x14ac:dyDescent="0.2">
      <c r="B64" s="167"/>
      <c r="C64" s="525"/>
      <c r="D64" s="126"/>
      <c r="E64" s="526"/>
      <c r="F64" s="526"/>
      <c r="G64" s="526"/>
      <c r="H64" s="527"/>
      <c r="I64" s="526"/>
      <c r="J64" s="526"/>
      <c r="K64" s="526"/>
      <c r="L64" s="526"/>
    </row>
    <row r="65" spans="2:12" s="123" customFormat="1" ht="12.75" hidden="1" customHeight="1" x14ac:dyDescent="0.2">
      <c r="B65" s="167"/>
      <c r="C65" s="154"/>
      <c r="D65" s="528"/>
      <c r="E65" s="144"/>
      <c r="F65" s="144"/>
      <c r="G65" s="144"/>
      <c r="H65" s="529"/>
      <c r="I65" s="144"/>
      <c r="J65" s="144"/>
      <c r="K65" s="144"/>
      <c r="L65" s="144"/>
    </row>
    <row r="66" spans="2:12" s="123" customFormat="1" ht="12.75" hidden="1" customHeight="1" x14ac:dyDescent="0.2">
      <c r="B66" s="167"/>
      <c r="C66" s="530"/>
      <c r="D66" s="139"/>
      <c r="E66" s="144"/>
      <c r="F66" s="144"/>
      <c r="G66" s="144"/>
      <c r="H66" s="529"/>
      <c r="I66" s="144"/>
      <c r="J66" s="144"/>
      <c r="K66" s="144"/>
      <c r="L66" s="144"/>
    </row>
    <row r="67" spans="2:12" s="123" customFormat="1" ht="12.75" hidden="1" customHeight="1" x14ac:dyDescent="0.2">
      <c r="B67" s="167"/>
      <c r="C67" s="530"/>
      <c r="D67" s="139"/>
      <c r="E67" s="144"/>
      <c r="F67" s="144"/>
      <c r="G67" s="144"/>
      <c r="H67" s="529"/>
      <c r="I67" s="144"/>
      <c r="J67" s="144"/>
      <c r="K67" s="144"/>
      <c r="L67" s="144"/>
    </row>
    <row r="68" spans="2:12" s="123" customFormat="1" ht="12.75" hidden="1" customHeight="1" x14ac:dyDescent="0.2">
      <c r="B68" s="167"/>
      <c r="C68" s="530"/>
      <c r="D68" s="139"/>
      <c r="E68" s="144"/>
      <c r="F68" s="144"/>
      <c r="G68" s="144"/>
      <c r="H68" s="529"/>
      <c r="I68" s="144"/>
      <c r="J68" s="144"/>
      <c r="K68" s="144"/>
      <c r="L68" s="144"/>
    </row>
    <row r="69" spans="2:12" s="123" customFormat="1" ht="12.75" hidden="1" customHeight="1" x14ac:dyDescent="0.2">
      <c r="B69" s="167"/>
      <c r="C69" s="154"/>
      <c r="D69" s="139"/>
      <c r="E69" s="144"/>
      <c r="F69" s="144"/>
      <c r="G69" s="144"/>
      <c r="H69" s="529"/>
      <c r="I69" s="144"/>
      <c r="J69" s="144"/>
      <c r="K69" s="144"/>
      <c r="L69" s="144"/>
    </row>
    <row r="70" spans="2:12" s="123" customFormat="1" ht="12.75" hidden="1" customHeight="1" x14ac:dyDescent="0.2">
      <c r="B70" s="167"/>
      <c r="C70" s="531"/>
      <c r="D70" s="532"/>
      <c r="E70" s="533"/>
      <c r="F70" s="533"/>
      <c r="G70" s="533"/>
      <c r="H70" s="534"/>
      <c r="I70" s="533"/>
      <c r="J70" s="533"/>
      <c r="K70" s="533"/>
      <c r="L70" s="533"/>
    </row>
    <row r="71" spans="2:12" s="123" customFormat="1" ht="12.75" customHeight="1" x14ac:dyDescent="0.2">
      <c r="B71" s="167"/>
      <c r="C71" s="168"/>
      <c r="D71" s="169"/>
      <c r="E71" s="170"/>
      <c r="F71" s="170"/>
      <c r="G71" s="170"/>
      <c r="H71" s="171"/>
      <c r="I71" s="170"/>
      <c r="J71" s="170"/>
      <c r="K71" s="170"/>
      <c r="L71" s="170"/>
    </row>
    <row r="72" spans="2:12" s="123" customFormat="1" ht="27" customHeight="1" x14ac:dyDescent="0.2">
      <c r="B72" s="167"/>
      <c r="C72" s="844" t="s">
        <v>262</v>
      </c>
      <c r="D72" s="847" t="s">
        <v>78</v>
      </c>
      <c r="E72" s="848"/>
      <c r="F72" s="848"/>
      <c r="G72" s="847" t="s">
        <v>79</v>
      </c>
      <c r="H72" s="848"/>
      <c r="I72" s="848"/>
      <c r="J72" s="849"/>
      <c r="K72" s="847" t="s">
        <v>80</v>
      </c>
      <c r="L72" s="849"/>
    </row>
    <row r="73" spans="2:12" s="123" customFormat="1" ht="38.25" customHeight="1" x14ac:dyDescent="0.2">
      <c r="B73" s="167"/>
      <c r="C73" s="845"/>
      <c r="D73" s="850" t="str">
        <f>D39</f>
        <v>Données brutes  avril 2022</v>
      </c>
      <c r="E73" s="852" t="str">
        <f>E39</f>
        <v>Taux de croissance  avril 2022 / avril 2021</v>
      </c>
      <c r="F73" s="853"/>
      <c r="G73" s="854" t="str">
        <f>G39</f>
        <v>Rappel :
Taux ACM CVS-CJO à fin mars 2021</v>
      </c>
      <c r="H73" s="856" t="str">
        <f>H39</f>
        <v>Données brutes mai 2021 - avril 2022</v>
      </c>
      <c r="I73" s="852" t="str">
        <f>I39</f>
        <v>Taux ACM (mai 2021- avril 2022 / mai 2020- avril 2021)</v>
      </c>
      <c r="J73" s="853"/>
      <c r="K73" s="852" t="str">
        <f>K39</f>
        <v>( janv à avril 2022 ) /
( janv à avril 2021 )</v>
      </c>
      <c r="L73" s="853"/>
    </row>
    <row r="74" spans="2:12" s="123" customFormat="1" ht="38.25" customHeight="1" x14ac:dyDescent="0.2">
      <c r="B74" s="167"/>
      <c r="C74" s="846"/>
      <c r="D74" s="851"/>
      <c r="E74" s="124" t="s">
        <v>81</v>
      </c>
      <c r="F74" s="124" t="s">
        <v>82</v>
      </c>
      <c r="G74" s="855"/>
      <c r="H74" s="857"/>
      <c r="I74" s="124" t="s">
        <v>81</v>
      </c>
      <c r="J74" s="124" t="s">
        <v>82</v>
      </c>
      <c r="K74" s="124" t="s">
        <v>81</v>
      </c>
      <c r="L74" s="124" t="s">
        <v>82</v>
      </c>
    </row>
    <row r="75" spans="2:12" s="123" customFormat="1" ht="12.75" customHeight="1" x14ac:dyDescent="0.2">
      <c r="B75" s="167"/>
      <c r="C75" s="125" t="s">
        <v>83</v>
      </c>
      <c r="D75" s="126">
        <f>[4]SA_hors_covid!DV5</f>
        <v>196.945618975</v>
      </c>
      <c r="E75" s="127">
        <f>[4]SA_hors_covid!DV55</f>
        <v>-3.205819883534633E-2</v>
      </c>
      <c r="F75" s="128">
        <f>[4]SA_hors_covid!DV80</f>
        <v>6.3349936243497496E-3</v>
      </c>
      <c r="G75" s="127">
        <f>[4]SA_hors_covid!$DV255</f>
        <v>6.998742374956235E-2</v>
      </c>
      <c r="H75" s="129">
        <f>[4]SA_hors_covid!DV130</f>
        <v>2466.8449074700025</v>
      </c>
      <c r="I75" s="127">
        <f>[4]SA_hors_covid!DV155</f>
        <v>4.9826576806592637E-2</v>
      </c>
      <c r="J75" s="128">
        <f>[4]SA_hors_covid!DV180</f>
        <v>4.8619152190827242E-2</v>
      </c>
      <c r="K75" s="127">
        <f>[4]SA_hors_covid!DV205</f>
        <v>1.8499465796136816E-2</v>
      </c>
      <c r="L75" s="127">
        <f>[4]SA_hors_covid!DV230</f>
        <v>2.3060509975412424E-2</v>
      </c>
    </row>
    <row r="76" spans="2:12" s="123" customFormat="1" ht="12.75" customHeight="1" x14ac:dyDescent="0.2">
      <c r="B76" s="167"/>
      <c r="C76" s="130" t="s">
        <v>84</v>
      </c>
      <c r="D76" s="131">
        <f>[4]SA_hors_covid!DV6</f>
        <v>128.88966130000003</v>
      </c>
      <c r="E76" s="132">
        <f>[4]SA_hors_covid!DV56</f>
        <v>-6.6965337283543924E-2</v>
      </c>
      <c r="F76" s="133">
        <f>[4]SA_hors_covid!DV81</f>
        <v>-2.7031171031923873E-2</v>
      </c>
      <c r="G76" s="134">
        <f>[4]SA_hors_covid!$DV256</f>
        <v>6.2622618096116245E-2</v>
      </c>
      <c r="H76" s="135">
        <f>[4]SA_hors_covid!DV131</f>
        <v>1645.9599727099996</v>
      </c>
      <c r="I76" s="136">
        <f>[4]SA_hors_covid!DV156</f>
        <v>3.6878327495618146E-2</v>
      </c>
      <c r="J76" s="137">
        <f>[4]SA_hors_covid!DV181</f>
        <v>3.4497871868542918E-2</v>
      </c>
      <c r="K76" s="136">
        <f>[4]SA_hors_covid!DV206</f>
        <v>-3.5098008735267028E-3</v>
      </c>
      <c r="L76" s="136">
        <f>[4]SA_hors_covid!DV231</f>
        <v>8.2996649378830334E-4</v>
      </c>
    </row>
    <row r="77" spans="2:12" s="123" customFormat="1" ht="12.75" customHeight="1" x14ac:dyDescent="0.2">
      <c r="B77" s="167"/>
      <c r="C77" s="138" t="s">
        <v>34</v>
      </c>
      <c r="D77" s="139">
        <f>[4]SA_hors_covid!DV7</f>
        <v>43.24869563</v>
      </c>
      <c r="E77" s="140">
        <f>[4]SA_hors_covid!DV57</f>
        <v>-7.497580003822657E-2</v>
      </c>
      <c r="F77" s="141">
        <f>[4]SA_hors_covid!DV82</f>
        <v>-3.9413161994284907E-2</v>
      </c>
      <c r="G77" s="142">
        <f>[4]SA_hors_covid!$DV257</f>
        <v>8.3159223479176259E-2</v>
      </c>
      <c r="H77" s="143">
        <f>[4]SA_hors_covid!DV132</f>
        <v>536.27339673000006</v>
      </c>
      <c r="I77" s="144">
        <f>[4]SA_hors_covid!DV157</f>
        <v>3.7251653550258945E-2</v>
      </c>
      <c r="J77" s="145">
        <f>[4]SA_hors_covid!DV182</f>
        <v>3.1501944186821174E-2</v>
      </c>
      <c r="K77" s="144">
        <f>[4]SA_hors_covid!DV207</f>
        <v>7.3284965550524106E-4</v>
      </c>
      <c r="L77" s="144">
        <f>[4]SA_hors_covid!DV232</f>
        <v>6.0896167581137028E-4</v>
      </c>
    </row>
    <row r="78" spans="2:12" s="123" customFormat="1" ht="12.75" customHeight="1" x14ac:dyDescent="0.2">
      <c r="B78" s="167"/>
      <c r="C78" s="146" t="s">
        <v>35</v>
      </c>
      <c r="D78" s="139">
        <f>[4]SA_hors_covid!DV8</f>
        <v>11.44216194</v>
      </c>
      <c r="E78" s="140">
        <f>[4]SA_hors_covid!DV58</f>
        <v>-1.6076156773977446E-2</v>
      </c>
      <c r="F78" s="141">
        <f>[4]SA_hors_covid!DV83</f>
        <v>2.4889312342930126E-2</v>
      </c>
      <c r="G78" s="142">
        <f>[4]SA_hors_covid!$DV258</f>
        <v>3.4794335231954632E-2</v>
      </c>
      <c r="H78" s="143">
        <f>[4]SA_hors_covid!DV133</f>
        <v>143.34191334000002</v>
      </c>
      <c r="I78" s="144">
        <f>[4]SA_hors_covid!DV158</f>
        <v>2.1819274184747162E-2</v>
      </c>
      <c r="J78" s="145">
        <f>[4]SA_hors_covid!DV183</f>
        <v>1.6339577527152205E-2</v>
      </c>
      <c r="K78" s="144">
        <f>[4]SA_hors_covid!DV208</f>
        <v>2.4684572473423261E-2</v>
      </c>
      <c r="L78" s="144">
        <f>[4]SA_hors_covid!DV233</f>
        <v>2.2591071681100861E-2</v>
      </c>
    </row>
    <row r="79" spans="2:12" s="123" customFormat="1" ht="12.75" customHeight="1" x14ac:dyDescent="0.2">
      <c r="B79" s="167"/>
      <c r="C79" s="146" t="s">
        <v>36</v>
      </c>
      <c r="D79" s="139">
        <f>[4]SA_hors_covid!DV9</f>
        <v>23.62290999</v>
      </c>
      <c r="E79" s="140">
        <f>[4]SA_hors_covid!DV59</f>
        <v>-0.10792510210615558</v>
      </c>
      <c r="F79" s="141">
        <f>[4]SA_hors_covid!DV84</f>
        <v>-7.4746879028342983E-2</v>
      </c>
      <c r="G79" s="142">
        <f>[4]SA_hors_covid!$DV259</f>
        <v>9.5887848996668801E-2</v>
      </c>
      <c r="H79" s="143">
        <f>[4]SA_hors_covid!DV134</f>
        <v>291.98452569</v>
      </c>
      <c r="I79" s="144">
        <f>[4]SA_hors_covid!DV159</f>
        <v>4.5327320249065162E-2</v>
      </c>
      <c r="J79" s="145">
        <f>[4]SA_hors_covid!DV184</f>
        <v>3.9794688157213765E-2</v>
      </c>
      <c r="K79" s="144">
        <f>[4]SA_hors_covid!DV209</f>
        <v>-9.4213260967238588E-3</v>
      </c>
      <c r="L79" s="144">
        <f>[4]SA_hors_covid!DV234</f>
        <v>-8.634040750027161E-3</v>
      </c>
    </row>
    <row r="80" spans="2:12" s="123" customFormat="1" ht="12.75" customHeight="1" x14ac:dyDescent="0.2">
      <c r="B80" s="167"/>
      <c r="C80" s="146" t="s">
        <v>15</v>
      </c>
      <c r="D80" s="139">
        <f>[4]SA_hors_covid!DV10</f>
        <v>7.4304319999999997</v>
      </c>
      <c r="E80" s="140">
        <f>[4]SA_hors_covid!DV60</f>
        <v>-6.0532218647338709E-2</v>
      </c>
      <c r="F80" s="141">
        <f>[4]SA_hors_covid!DV85</f>
        <v>-3.6210055762263549E-2</v>
      </c>
      <c r="G80" s="142">
        <f>[4]SA_hors_covid!$DV260</f>
        <v>0.12044321201810293</v>
      </c>
      <c r="H80" s="143">
        <f>[4]SA_hors_covid!DV135</f>
        <v>91.681416000000013</v>
      </c>
      <c r="I80" s="144">
        <f>[4]SA_hors_covid!DV160</f>
        <v>3.1544684828698655E-2</v>
      </c>
      <c r="J80" s="145">
        <f>[4]SA_hors_covid!DV185</f>
        <v>2.4921253449524894E-2</v>
      </c>
      <c r="K80" s="144">
        <f>[4]SA_hors_covid!DV210</f>
        <v>-9.0288854069322522E-3</v>
      </c>
      <c r="L80" s="144">
        <f>[4]SA_hors_covid!DV235</f>
        <v>-9.4031826356661963E-3</v>
      </c>
    </row>
    <row r="81" spans="2:12" s="123" customFormat="1" ht="12.75" customHeight="1" x14ac:dyDescent="0.2">
      <c r="B81" s="167"/>
      <c r="C81" s="147" t="s">
        <v>31</v>
      </c>
      <c r="D81" s="139">
        <f>[4]SA_hors_covid!DV12</f>
        <v>26.184380340000001</v>
      </c>
      <c r="E81" s="140">
        <f>[4]SA_hors_covid!DV62</f>
        <v>-7.3769830300680739E-2</v>
      </c>
      <c r="F81" s="141">
        <f>[4]SA_hors_covid!DV87</f>
        <v>-3.6091606248866093E-2</v>
      </c>
      <c r="G81" s="142">
        <f>[4]SA_hors_covid!$DV262</f>
        <v>6.6218659364135846E-2</v>
      </c>
      <c r="H81" s="143">
        <f>[4]SA_hors_covid!DV137</f>
        <v>333.33143295999997</v>
      </c>
      <c r="I81" s="144">
        <f>[4]SA_hors_covid!DV162</f>
        <v>2.3903061125884362E-2</v>
      </c>
      <c r="J81" s="145">
        <f>[4]SA_hors_covid!DV187</f>
        <v>3.016839714521935E-2</v>
      </c>
      <c r="K81" s="144">
        <f>[4]SA_hors_covid!DV212</f>
        <v>-4.0086556021229347E-3</v>
      </c>
      <c r="L81" s="144">
        <f>[4]SA_hors_covid!DV237</f>
        <v>7.766332873041959E-3</v>
      </c>
    </row>
    <row r="82" spans="2:12" s="123" customFormat="1" ht="12.75" customHeight="1" x14ac:dyDescent="0.2">
      <c r="B82" s="167"/>
      <c r="C82" s="148" t="s">
        <v>16</v>
      </c>
      <c r="D82" s="139">
        <f>[4]SA_hors_covid!DV13</f>
        <v>7.73933597</v>
      </c>
      <c r="E82" s="140">
        <f>[4]SA_hors_covid!DV63</f>
        <v>-7.6958764949780378E-2</v>
      </c>
      <c r="F82" s="141">
        <f>[4]SA_hors_covid!DV88</f>
        <v>-2.4299239544417484E-2</v>
      </c>
      <c r="G82" s="142">
        <f>[4]SA_hors_covid!$DV263</f>
        <v>0.1560924607568217</v>
      </c>
      <c r="H82" s="143">
        <f>[4]SA_hors_covid!DV138</f>
        <v>95.668619019999994</v>
      </c>
      <c r="I82" s="144">
        <f>[4]SA_hors_covid!DV163</f>
        <v>5.9027558122447976E-2</v>
      </c>
      <c r="J82" s="145">
        <f>[4]SA_hors_covid!DV188</f>
        <v>6.8643156706941877E-2</v>
      </c>
      <c r="K82" s="144">
        <f>[4]SA_hors_covid!DV213</f>
        <v>-1.6237467976739306E-2</v>
      </c>
      <c r="L82" s="144">
        <f>[4]SA_hors_covid!DV238</f>
        <v>5.9877589753698501E-3</v>
      </c>
    </row>
    <row r="83" spans="2:12" s="123" customFormat="1" ht="12.75" customHeight="1" x14ac:dyDescent="0.2">
      <c r="B83" s="167"/>
      <c r="C83" s="148" t="s">
        <v>17</v>
      </c>
      <c r="D83" s="139">
        <f>[4]SA_hors_covid!DV14</f>
        <v>16.794048369999999</v>
      </c>
      <c r="E83" s="140">
        <f>[4]SA_hors_covid!DV64</f>
        <v>-7.4097338598381302E-2</v>
      </c>
      <c r="F83" s="141">
        <f>[4]SA_hors_covid!DV89</f>
        <v>-4.3032285284065663E-2</v>
      </c>
      <c r="G83" s="142">
        <f>[4]SA_hors_covid!$DV264</f>
        <v>2.7137715362462123E-2</v>
      </c>
      <c r="H83" s="143">
        <f>[4]SA_hors_covid!DV139</f>
        <v>217.56197994000001</v>
      </c>
      <c r="I83" s="144">
        <f>[4]SA_hors_covid!DV164</f>
        <v>8.5723893549738417E-3</v>
      </c>
      <c r="J83" s="145">
        <f>[4]SA_hors_covid!DV189</f>
        <v>1.4342130095397199E-2</v>
      </c>
      <c r="K83" s="144">
        <f>[4]SA_hors_covid!DV214</f>
        <v>3.1592254642154316E-3</v>
      </c>
      <c r="L83" s="144">
        <f>[4]SA_hors_covid!DV239</f>
        <v>1.1343512525310073E-2</v>
      </c>
    </row>
    <row r="84" spans="2:12" s="123" customFormat="1" ht="12.75" customHeight="1" x14ac:dyDescent="0.2">
      <c r="B84" s="167"/>
      <c r="C84" s="149" t="s">
        <v>11</v>
      </c>
      <c r="D84" s="139">
        <f>[4]SA_hors_covid!DV16</f>
        <v>2.9771183300000001</v>
      </c>
      <c r="E84" s="140">
        <f>[4]SA_hors_covid!DV66</f>
        <v>-0.54792141663751859</v>
      </c>
      <c r="F84" s="141">
        <f>[4]SA_hors_covid!DV91</f>
        <v>-0.50407112569041312</v>
      </c>
      <c r="G84" s="142">
        <f>[4]SA_hors_covid!$DV266</f>
        <v>-4.2812877290773654E-2</v>
      </c>
      <c r="H84" s="143">
        <f>[4]SA_hors_covid!DV141</f>
        <v>70.879935880000005</v>
      </c>
      <c r="I84" s="144">
        <f>[4]SA_hors_covid!DV166</f>
        <v>-0.11065113012434802</v>
      </c>
      <c r="J84" s="145">
        <f>[4]SA_hors_covid!DV191</f>
        <v>-0.11510759593046205</v>
      </c>
      <c r="K84" s="144">
        <f>[4]SA_hors_covid!DV216</f>
        <v>-0.350939135167469</v>
      </c>
      <c r="L84" s="144">
        <f>[4]SA_hors_covid!DV241</f>
        <v>-0.35337132605725952</v>
      </c>
    </row>
    <row r="85" spans="2:12" s="123" customFormat="1" ht="12.75" customHeight="1" x14ac:dyDescent="0.2">
      <c r="B85" s="167"/>
      <c r="C85" s="138" t="s">
        <v>8</v>
      </c>
      <c r="D85" s="139">
        <f>[4]SA_hors_covid!DV17</f>
        <v>10.815342000000001</v>
      </c>
      <c r="E85" s="140">
        <f>[4]SA_hors_covid!DV67</f>
        <v>3.0397626587705506E-2</v>
      </c>
      <c r="F85" s="141">
        <f>[4]SA_hors_covid!DV92</f>
        <v>7.9772776741963369E-2</v>
      </c>
      <c r="G85" s="150">
        <f>[4]SA_hors_covid!$DV267</f>
        <v>0.22873794562210437</v>
      </c>
      <c r="H85" s="143">
        <f>[4]SA_hors_covid!DV142</f>
        <v>131.677919</v>
      </c>
      <c r="I85" s="151">
        <f>[4]SA_hors_covid!DV167</f>
        <v>0.19235295059907132</v>
      </c>
      <c r="J85" s="145">
        <f>[4]SA_hors_covid!DV192</f>
        <v>0.19455567842066213</v>
      </c>
      <c r="K85" s="144">
        <f>[4]SA_hors_covid!DV217</f>
        <v>9.7436617165765238E-2</v>
      </c>
      <c r="L85" s="144">
        <f>[4]SA_hors_covid!DV242</f>
        <v>0.11607224528652216</v>
      </c>
    </row>
    <row r="86" spans="2:12" s="123" customFormat="1" ht="12.75" customHeight="1" x14ac:dyDescent="0.2">
      <c r="B86" s="167"/>
      <c r="C86" s="138" t="s">
        <v>85</v>
      </c>
      <c r="D86" s="139">
        <f>[4]SA_hors_covid!DV18</f>
        <v>43.789353000000006</v>
      </c>
      <c r="E86" s="140">
        <f>[4]SA_hors_covid!DV68</f>
        <v>-1.1956495840092396E-2</v>
      </c>
      <c r="F86" s="141">
        <f>[4]SA_hors_covid!DV93</f>
        <v>2.9358434916321174E-2</v>
      </c>
      <c r="G86" s="142">
        <f>[4]SA_hors_covid!$DV268</f>
        <v>1.5536656877012778E-2</v>
      </c>
      <c r="H86" s="143">
        <f>[4]SA_hors_covid!DV143</f>
        <v>549.085463</v>
      </c>
      <c r="I86" s="144">
        <f>[4]SA_hors_covid!DV168</f>
        <v>2.6282752316346247E-2</v>
      </c>
      <c r="J86" s="145">
        <f>[4]SA_hors_covid!DV193</f>
        <v>2.1466023956297375E-2</v>
      </c>
      <c r="K86" s="144">
        <f>[4]SA_hors_covid!DV218</f>
        <v>1.6133590772380524E-2</v>
      </c>
      <c r="L86" s="144">
        <f>[4]SA_hors_covid!DV243</f>
        <v>1.6594821472719179E-2</v>
      </c>
    </row>
    <row r="87" spans="2:12" s="123" customFormat="1" ht="12.75" customHeight="1" x14ac:dyDescent="0.2">
      <c r="B87" s="167"/>
      <c r="C87" s="146" t="s">
        <v>14</v>
      </c>
      <c r="D87" s="139">
        <f>[4]SA_hors_covid!DV19</f>
        <v>27.920660999999999</v>
      </c>
      <c r="E87" s="140">
        <f>[4]SA_hors_covid!DV69</f>
        <v>9.3606098682363914E-4</v>
      </c>
      <c r="F87" s="141">
        <f>[4]SA_hors_covid!DV94</f>
        <v>3.9981549174518571E-2</v>
      </c>
      <c r="G87" s="142">
        <f>[4]SA_hors_covid!$DV269</f>
        <v>1.2611389462191536E-3</v>
      </c>
      <c r="H87" s="143">
        <f>[4]SA_hors_covid!DV144</f>
        <v>340.811936</v>
      </c>
      <c r="I87" s="144">
        <f>[4]SA_hors_covid!DV169</f>
        <v>2.0390343720880555E-2</v>
      </c>
      <c r="J87" s="145">
        <f>[4]SA_hors_covid!DV194</f>
        <v>1.6399558212033982E-2</v>
      </c>
      <c r="K87" s="144">
        <f>[4]SA_hors_covid!DV219</f>
        <v>1.9909696809280453E-2</v>
      </c>
      <c r="L87" s="144">
        <f>[4]SA_hors_covid!DV244</f>
        <v>2.1574213239901274E-2</v>
      </c>
    </row>
    <row r="88" spans="2:12" s="123" customFormat="1" ht="12.75" customHeight="1" x14ac:dyDescent="0.2">
      <c r="B88" s="167"/>
      <c r="C88" s="146" t="s">
        <v>69</v>
      </c>
      <c r="D88" s="139">
        <f>[4]SA_hors_covid!DV20</f>
        <v>15.868691999999999</v>
      </c>
      <c r="E88" s="140">
        <f>[4]SA_hors_covid!DV70</f>
        <v>-3.3852295438347446E-2</v>
      </c>
      <c r="F88" s="141">
        <f>[4]SA_hors_covid!DV95</f>
        <v>1.2539306506020642E-2</v>
      </c>
      <c r="G88" s="142">
        <f>[4]SA_hors_covid!$DV270</f>
        <v>3.9822223364113229E-2</v>
      </c>
      <c r="H88" s="143">
        <f>[4]SA_hors_covid!DV145</f>
        <v>208.27352700000003</v>
      </c>
      <c r="I88" s="144">
        <f>[4]SA_hors_covid!DV170</f>
        <v>3.6073089119615709E-2</v>
      </c>
      <c r="J88" s="145">
        <f>[4]SA_hors_covid!DV195</f>
        <v>2.9894147531896786E-2</v>
      </c>
      <c r="K88" s="144">
        <f>[4]SA_hors_covid!DV220</f>
        <v>9.9857749441629728E-3</v>
      </c>
      <c r="L88" s="144">
        <f>[4]SA_hors_covid!DV245</f>
        <v>8.5474727430487896E-3</v>
      </c>
    </row>
    <row r="89" spans="2:12" s="123" customFormat="1" ht="12.75" customHeight="1" x14ac:dyDescent="0.2">
      <c r="B89" s="167"/>
      <c r="C89" s="152" t="s">
        <v>32</v>
      </c>
      <c r="D89" s="131">
        <f>[4]SA_hors_covid!DV22</f>
        <v>68.055957674999974</v>
      </c>
      <c r="E89" s="132">
        <f>[4]SA_hors_covid!DV72</f>
        <v>4.1754994472551266E-2</v>
      </c>
      <c r="F89" s="133">
        <f>[4]SA_hors_covid!DV97</f>
        <v>7.6122811057621309E-2</v>
      </c>
      <c r="G89" s="153">
        <f>[4]SA_hors_covid!$DV272</f>
        <v>8.513667248751533E-2</v>
      </c>
      <c r="H89" s="135">
        <f>[4]SA_hors_covid!DV147</f>
        <v>820.88493476000224</v>
      </c>
      <c r="I89" s="136">
        <f>[4]SA_hors_covid!DV172</f>
        <v>7.6788486089380159E-2</v>
      </c>
      <c r="J89" s="137">
        <f>[4]SA_hors_covid!DV197</f>
        <v>7.8013833944738931E-2</v>
      </c>
      <c r="K89" s="136">
        <f>[4]SA_hors_covid!DV222</f>
        <v>6.5244017919239283E-2</v>
      </c>
      <c r="L89" s="136">
        <f>[4]SA_hors_covid!DV247</f>
        <v>6.9354113452869903E-2</v>
      </c>
    </row>
    <row r="90" spans="2:12" s="123" customFormat="1" ht="12.75" customHeight="1" x14ac:dyDescent="0.2">
      <c r="B90" s="167"/>
      <c r="C90" s="154" t="s">
        <v>12</v>
      </c>
      <c r="D90" s="139">
        <f>[4]SA_hors_covid!DV23</f>
        <v>52.090738674999969</v>
      </c>
      <c r="E90" s="140">
        <f>[4]SA_hors_covid!DV73</f>
        <v>6.087982607685416E-2</v>
      </c>
      <c r="F90" s="141">
        <f>[4]SA_hors_covid!DV98</f>
        <v>8.8160302204307817E-2</v>
      </c>
      <c r="G90" s="142">
        <f>[4]SA_hors_covid!$DV273</f>
        <v>9.1254372342691514E-2</v>
      </c>
      <c r="H90" s="143">
        <f>[4]SA_hors_covid!DV148</f>
        <v>628.99193276000233</v>
      </c>
      <c r="I90" s="144">
        <f>[4]SA_hors_covid!DV173</f>
        <v>8.3988709159911412E-2</v>
      </c>
      <c r="J90" s="145">
        <f>[4]SA_hors_covid!DV198</f>
        <v>8.6908092156440908E-2</v>
      </c>
      <c r="K90" s="144">
        <f>[4]SA_hors_covid!DV223</f>
        <v>8.3431056148958849E-2</v>
      </c>
      <c r="L90" s="144">
        <f>[4]SA_hors_covid!DV248</f>
        <v>8.8597713828727498E-2</v>
      </c>
    </row>
    <row r="91" spans="2:12" s="123" customFormat="1" ht="12.75" customHeight="1" x14ac:dyDescent="0.2">
      <c r="B91" s="167"/>
      <c r="C91" s="155" t="s">
        <v>18</v>
      </c>
      <c r="D91" s="139">
        <f>[4]SA_hors_covid!DV24</f>
        <v>46.982533674999971</v>
      </c>
      <c r="E91" s="140">
        <f>[4]SA_hors_covid!DV74</f>
        <v>5.4626665600321145E-2</v>
      </c>
      <c r="F91" s="141">
        <f>[4]SA_hors_covid!DV99</f>
        <v>8.5582736527412218E-2</v>
      </c>
      <c r="G91" s="142">
        <f>[4]SA_hors_covid!$DV274</f>
        <v>9.6741328689204265E-2</v>
      </c>
      <c r="H91" s="143">
        <f>[4]SA_hors_covid!DV149</f>
        <v>569.4317447600024</v>
      </c>
      <c r="I91" s="144">
        <f>[4]SA_hors_covid!DV174</f>
        <v>8.5889223408980975E-2</v>
      </c>
      <c r="J91" s="145">
        <f>[4]SA_hors_covid!DV199</f>
        <v>8.9769563028986088E-2</v>
      </c>
      <c r="K91" s="144">
        <f>[4]SA_hors_covid!DV224</f>
        <v>9.169214293110306E-2</v>
      </c>
      <c r="L91" s="144">
        <f>[4]SA_hors_covid!DV249</f>
        <v>9.8478373552013609E-2</v>
      </c>
    </row>
    <row r="92" spans="2:12" s="123" customFormat="1" ht="12.75" customHeight="1" x14ac:dyDescent="0.2">
      <c r="B92" s="167"/>
      <c r="C92" s="148" t="s">
        <v>19</v>
      </c>
      <c r="D92" s="156">
        <f>[4]SA_hors_covid!DV25</f>
        <v>5.1082049999999999</v>
      </c>
      <c r="E92" s="140">
        <f>[4]SA_hors_covid!DV75</f>
        <v>0.12207107380396476</v>
      </c>
      <c r="F92" s="141">
        <f>[4]SA_hors_covid!DV100</f>
        <v>0.11241898501225189</v>
      </c>
      <c r="G92" s="142">
        <f>[4]SA_hors_covid!$DV275</f>
        <v>4.0950099644553539E-2</v>
      </c>
      <c r="H92" s="143">
        <f>[4]SA_hors_covid!DV150</f>
        <v>59.560188000000004</v>
      </c>
      <c r="I92" s="144">
        <f>[4]SA_hors_covid!DV175</f>
        <v>6.6148945227415545E-2</v>
      </c>
      <c r="J92" s="145">
        <f>[4]SA_hors_covid!DV200</f>
        <v>6.0083738571295786E-2</v>
      </c>
      <c r="K92" s="144">
        <f>[4]SA_hors_covid!DV225</f>
        <v>5.7226720243701568E-3</v>
      </c>
      <c r="L92" s="144">
        <f>[4]SA_hors_covid!DV250</f>
        <v>-4.8595092146797025E-4</v>
      </c>
    </row>
    <row r="93" spans="2:12" s="123" customFormat="1" ht="12.75" customHeight="1" x14ac:dyDescent="0.2">
      <c r="B93" s="167"/>
      <c r="C93" s="154" t="s">
        <v>7</v>
      </c>
      <c r="D93" s="139">
        <f>[4]SA_hors_covid!DV26</f>
        <v>15.965218999999999</v>
      </c>
      <c r="E93" s="140">
        <f>[4]SA_hors_covid!DV76</f>
        <v>-1.6116002183804268E-2</v>
      </c>
      <c r="F93" s="141">
        <f>[4]SA_hors_covid!DV101</f>
        <v>3.8801987030406382E-2</v>
      </c>
      <c r="G93" s="142">
        <f>[4]SA_hors_covid!$DV276</f>
        <v>6.5472566150950984E-2</v>
      </c>
      <c r="H93" s="143">
        <f>[4]SA_hors_covid!DV151</f>
        <v>191.89300199999997</v>
      </c>
      <c r="I93" s="144">
        <f>[4]SA_hors_covid!DV176</f>
        <v>5.3843735075265187E-2</v>
      </c>
      <c r="J93" s="145">
        <f>[4]SA_hors_covid!DV201</f>
        <v>4.9632729421225763E-2</v>
      </c>
      <c r="K93" s="144">
        <f>[4]SA_hors_covid!DV226</f>
        <v>9.9037357271187787E-3</v>
      </c>
      <c r="L93" s="144">
        <f>[4]SA_hors_covid!DV251</f>
        <v>1.0240192435109874E-2</v>
      </c>
    </row>
    <row r="94" spans="2:12" s="123" customFormat="1" ht="12.75" customHeight="1" x14ac:dyDescent="0.2">
      <c r="B94" s="167"/>
      <c r="C94" s="550" t="s">
        <v>125</v>
      </c>
      <c r="D94" s="551">
        <f>[4]SA_hors_covid!DV27</f>
        <v>153.156265975</v>
      </c>
      <c r="E94" s="552">
        <f>[4]SA_hors_covid!DV77</f>
        <v>-3.7656043806454709E-2</v>
      </c>
      <c r="F94" s="553">
        <f>[4]SA_hors_covid!DV102</f>
        <v>-2.3360686971629629E-4</v>
      </c>
      <c r="G94" s="161">
        <f>[4]SA_hors_covid!$DV277</f>
        <v>8.6560622419599387E-2</v>
      </c>
      <c r="H94" s="554">
        <f>[4]SA_hors_covid!DV152</f>
        <v>1917.7594444700023</v>
      </c>
      <c r="I94" s="555">
        <f>[4]SA_hors_covid!DV177</f>
        <v>5.6767789696921644E-2</v>
      </c>
      <c r="J94" s="556">
        <f>[4]SA_hors_covid!DV202</f>
        <v>5.6628946251198187E-2</v>
      </c>
      <c r="K94" s="555">
        <f>[4]SA_hors_covid!DV227</f>
        <v>1.9182406768271543E-2</v>
      </c>
      <c r="L94" s="555">
        <f>[4]SA_hors_covid!DV252</f>
        <v>2.493102438952044E-2</v>
      </c>
    </row>
    <row r="95" spans="2:12" s="123" customFormat="1" ht="12.75" hidden="1" customHeight="1" x14ac:dyDescent="0.2">
      <c r="B95" s="167"/>
      <c r="C95" s="138"/>
      <c r="D95" s="139"/>
      <c r="E95" s="140"/>
      <c r="F95" s="141"/>
      <c r="G95" s="165"/>
      <c r="H95" s="143"/>
      <c r="I95" s="144"/>
      <c r="J95" s="145"/>
      <c r="K95" s="144"/>
      <c r="L95" s="144"/>
    </row>
    <row r="96" spans="2:12" s="123" customFormat="1" ht="12.75" hidden="1" customHeight="1" x14ac:dyDescent="0.2">
      <c r="B96" s="167"/>
      <c r="C96" s="138"/>
      <c r="D96" s="139"/>
      <c r="E96" s="140"/>
      <c r="F96" s="141"/>
      <c r="G96" s="165"/>
      <c r="H96" s="143"/>
      <c r="I96" s="144"/>
      <c r="J96" s="145"/>
      <c r="K96" s="144"/>
      <c r="L96" s="144"/>
    </row>
    <row r="97" spans="2:12" s="123" customFormat="1" ht="12.75" hidden="1" customHeight="1" x14ac:dyDescent="0.2">
      <c r="B97" s="167"/>
      <c r="C97" s="138"/>
      <c r="D97" s="139"/>
      <c r="E97" s="140"/>
      <c r="F97" s="141"/>
      <c r="G97" s="165"/>
      <c r="H97" s="143"/>
      <c r="I97" s="144"/>
      <c r="J97" s="145"/>
      <c r="K97" s="144"/>
      <c r="L97" s="144"/>
    </row>
    <row r="98" spans="2:12" s="123" customFormat="1" ht="12.75" hidden="1" customHeight="1" x14ac:dyDescent="0.2">
      <c r="B98" s="167"/>
      <c r="C98" s="525"/>
      <c r="D98" s="126"/>
      <c r="E98" s="526"/>
      <c r="F98" s="526"/>
      <c r="G98" s="526"/>
      <c r="H98" s="527"/>
      <c r="I98" s="526"/>
      <c r="J98" s="526"/>
      <c r="K98" s="526"/>
      <c r="L98" s="526"/>
    </row>
    <row r="99" spans="2:12" s="123" customFormat="1" ht="12.75" hidden="1" customHeight="1" x14ac:dyDescent="0.2">
      <c r="B99" s="167"/>
      <c r="C99" s="154"/>
      <c r="D99" s="528"/>
      <c r="E99" s="144"/>
      <c r="F99" s="144"/>
      <c r="G99" s="144"/>
      <c r="H99" s="529"/>
      <c r="I99" s="144"/>
      <c r="J99" s="144"/>
      <c r="K99" s="144"/>
      <c r="L99" s="144"/>
    </row>
    <row r="100" spans="2:12" s="123" customFormat="1" ht="12.75" hidden="1" customHeight="1" x14ac:dyDescent="0.2">
      <c r="B100" s="167"/>
      <c r="C100" s="530"/>
      <c r="D100" s="139"/>
      <c r="E100" s="144"/>
      <c r="F100" s="144"/>
      <c r="G100" s="144"/>
      <c r="H100" s="529"/>
      <c r="I100" s="144"/>
      <c r="J100" s="144"/>
      <c r="K100" s="144"/>
      <c r="L100" s="144"/>
    </row>
    <row r="101" spans="2:12" s="123" customFormat="1" ht="12.75" hidden="1" customHeight="1" x14ac:dyDescent="0.2">
      <c r="B101" s="167"/>
      <c r="C101" s="530"/>
      <c r="D101" s="139"/>
      <c r="E101" s="144"/>
      <c r="F101" s="144"/>
      <c r="G101" s="144"/>
      <c r="H101" s="529"/>
      <c r="I101" s="144"/>
      <c r="J101" s="144"/>
      <c r="K101" s="144"/>
      <c r="L101" s="144"/>
    </row>
    <row r="102" spans="2:12" s="123" customFormat="1" ht="12.75" hidden="1" customHeight="1" x14ac:dyDescent="0.2">
      <c r="B102" s="167"/>
      <c r="C102" s="530"/>
      <c r="D102" s="139"/>
      <c r="E102" s="144"/>
      <c r="F102" s="144"/>
      <c r="G102" s="144"/>
      <c r="H102" s="529"/>
      <c r="I102" s="144"/>
      <c r="J102" s="144"/>
      <c r="K102" s="144"/>
      <c r="L102" s="144"/>
    </row>
    <row r="103" spans="2:12" s="123" customFormat="1" ht="12.75" hidden="1" customHeight="1" x14ac:dyDescent="0.2">
      <c r="B103" s="167"/>
      <c r="C103" s="154"/>
      <c r="D103" s="139"/>
      <c r="E103" s="144"/>
      <c r="F103" s="144"/>
      <c r="G103" s="144"/>
      <c r="H103" s="529"/>
      <c r="I103" s="144"/>
      <c r="J103" s="144"/>
      <c r="K103" s="144"/>
      <c r="L103" s="144"/>
    </row>
    <row r="104" spans="2:12" s="123" customFormat="1" ht="12.75" hidden="1" customHeight="1" x14ac:dyDescent="0.2">
      <c r="B104" s="167"/>
      <c r="C104" s="531"/>
      <c r="D104" s="532"/>
      <c r="E104" s="533"/>
      <c r="F104" s="533"/>
      <c r="G104" s="533"/>
      <c r="H104" s="534"/>
      <c r="I104" s="533"/>
      <c r="J104" s="533"/>
      <c r="K104" s="533"/>
      <c r="L104" s="533"/>
    </row>
    <row r="105" spans="2:12" s="123" customFormat="1" ht="12.75" customHeight="1" x14ac:dyDescent="0.2">
      <c r="B105" s="167"/>
      <c r="C105" s="168"/>
      <c r="D105" s="169"/>
      <c r="E105" s="170"/>
      <c r="F105" s="170"/>
      <c r="G105" s="170"/>
      <c r="H105" s="171"/>
      <c r="I105" s="170"/>
      <c r="J105" s="170"/>
      <c r="K105" s="170"/>
      <c r="L105" s="172" t="s">
        <v>47</v>
      </c>
    </row>
    <row r="106" spans="2:12" x14ac:dyDescent="0.2">
      <c r="C106" s="173"/>
    </row>
    <row r="107" spans="2:12" ht="32.25" customHeight="1" x14ac:dyDescent="0.2">
      <c r="C107" s="858" t="s">
        <v>174</v>
      </c>
      <c r="D107" s="858"/>
      <c r="E107" s="858"/>
      <c r="F107" s="858"/>
      <c r="G107" s="858"/>
      <c r="H107" s="858"/>
      <c r="I107" s="858"/>
      <c r="J107" s="858"/>
      <c r="K107" s="858"/>
      <c r="L107" s="858"/>
    </row>
    <row r="108" spans="2:12" ht="8.25" customHeight="1" x14ac:dyDescent="0.2">
      <c r="C108" s="858"/>
      <c r="D108" s="858"/>
      <c r="E108" s="858"/>
      <c r="F108" s="858"/>
      <c r="G108" s="858"/>
      <c r="H108" s="858"/>
      <c r="I108" s="858"/>
      <c r="J108" s="858"/>
      <c r="K108" s="858"/>
      <c r="L108" s="858"/>
    </row>
  </sheetData>
  <mergeCells count="32">
    <mergeCell ref="G39:G40"/>
    <mergeCell ref="H39:H40"/>
    <mergeCell ref="D5:D6"/>
    <mergeCell ref="E5:F5"/>
    <mergeCell ref="C108:L108"/>
    <mergeCell ref="D73:D74"/>
    <mergeCell ref="E73:F73"/>
    <mergeCell ref="G73:G74"/>
    <mergeCell ref="H73:H74"/>
    <mergeCell ref="I73:J73"/>
    <mergeCell ref="K73:L73"/>
    <mergeCell ref="C72:C74"/>
    <mergeCell ref="D72:F72"/>
    <mergeCell ref="G72:J72"/>
    <mergeCell ref="K72:L72"/>
    <mergeCell ref="C107:L107"/>
    <mergeCell ref="G5:G6"/>
    <mergeCell ref="H5:H6"/>
    <mergeCell ref="I5:J5"/>
    <mergeCell ref="K5:L5"/>
    <mergeCell ref="C38:C40"/>
    <mergeCell ref="D38:F38"/>
    <mergeCell ref="G38:J38"/>
    <mergeCell ref="K38:L38"/>
    <mergeCell ref="C4:C6"/>
    <mergeCell ref="D4:F4"/>
    <mergeCell ref="G4:J4"/>
    <mergeCell ref="K4:L4"/>
    <mergeCell ref="I39:J39"/>
    <mergeCell ref="K39:L39"/>
    <mergeCell ref="D39:D40"/>
    <mergeCell ref="E39:F39"/>
  </mergeCells>
  <pageMargins left="0" right="0" top="0" bottom="0" header="0" footer="0"/>
  <pageSetup paperSize="9" scale="77" fitToWidth="2" orientation="portrait" r:id="rId1"/>
  <headerFooter alignWithMargins="0"/>
  <rowBreaks count="1" manualBreakCount="1">
    <brk id="37" min="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00FF"/>
  </sheetPr>
  <dimension ref="A1:GP109"/>
  <sheetViews>
    <sheetView zoomScaleNormal="100" workbookViewId="0">
      <selection activeCell="G38" sqref="G38:J38"/>
    </sheetView>
  </sheetViews>
  <sheetFormatPr baseColWidth="10" defaultColWidth="11.28515625" defaultRowHeight="12" x14ac:dyDescent="0.2"/>
  <cols>
    <col min="1" max="1" width="4.28515625" style="11" customWidth="1"/>
    <col min="2" max="2" width="3.7109375" style="11" customWidth="1"/>
    <col min="3" max="3" width="44.85546875" style="11" bestFit="1" customWidth="1"/>
    <col min="4" max="4" width="11.28515625" style="11" bestFit="1" customWidth="1"/>
    <col min="5" max="7" width="9.7109375" style="11" customWidth="1"/>
    <col min="8" max="8" width="10.140625" style="11" customWidth="1"/>
    <col min="9" max="12" width="9.7109375" style="11" customWidth="1"/>
    <col min="13" max="198" width="11.28515625" style="11"/>
    <col min="199" max="16384" width="11.28515625" style="14"/>
  </cols>
  <sheetData>
    <row r="1" spans="1:12" s="11" customFormat="1" x14ac:dyDescent="0.2"/>
    <row r="2" spans="1:12" s="12" customFormat="1" x14ac:dyDescent="0.2">
      <c r="A2" s="29"/>
    </row>
    <row r="3" spans="1:12" s="123" customFormat="1" x14ac:dyDescent="0.2">
      <c r="A3" s="188"/>
    </row>
    <row r="4" spans="1:12" s="123" customFormat="1" ht="24" customHeight="1" x14ac:dyDescent="0.2">
      <c r="A4" s="188"/>
      <c r="C4" s="844" t="s">
        <v>257</v>
      </c>
      <c r="D4" s="847" t="s">
        <v>78</v>
      </c>
      <c r="E4" s="848"/>
      <c r="F4" s="848"/>
      <c r="G4" s="847" t="s">
        <v>79</v>
      </c>
      <c r="H4" s="848"/>
      <c r="I4" s="848"/>
      <c r="J4" s="849"/>
      <c r="K4" s="847" t="s">
        <v>80</v>
      </c>
      <c r="L4" s="849"/>
    </row>
    <row r="5" spans="1:12" s="123" customFormat="1" ht="59.25" customHeight="1" x14ac:dyDescent="0.2">
      <c r="A5" s="188"/>
      <c r="C5" s="845"/>
      <c r="D5" s="850" t="str">
        <f>"Données brutes  "&amp;Titres!A7&amp;" 2022"</f>
        <v>Données brutes  février 2022</v>
      </c>
      <c r="E5" s="852" t="str">
        <f>"Taux de croissance  "&amp;Titres!B7&amp;" 2022 / "&amp;Titres!B7&amp;" 2021"</f>
        <v>Taux de croissance  fév 2022 / fév 2021</v>
      </c>
      <c r="F5" s="853"/>
      <c r="G5" s="854" t="str">
        <f>"Rappel :
Taux ACM CVS-CJO à fin "&amp;Titres!B6&amp;" 2021"</f>
        <v>Rappel :
Taux ACM CVS-CJO à fin janv 2021</v>
      </c>
      <c r="H5" s="856" t="str">
        <f>"Données brutes "&amp;Titres!B8&amp;" 2021 - "&amp;Titres!B7&amp;" 2022"</f>
        <v>Données brutes mars 2021 - fév 2022</v>
      </c>
      <c r="I5" s="852" t="str">
        <f>"Taux ACM ("&amp;Titres!B8&amp;" 2021 - "&amp;Titres!B7&amp;" 2022 / "&amp;Titres!B8&amp;" 2020 - "&amp;Titres!B7&amp;" 2021)"</f>
        <v>Taux ACM (mars 2021 - fév 2022 / mars 2020 - fév 2021)</v>
      </c>
      <c r="J5" s="853"/>
      <c r="K5" s="852" t="str">
        <f>"( janv à "&amp;Titres!B7&amp;" 2022 ) /
( janv à "&amp;Titres!B7&amp;" 2021 )"</f>
        <v>( janv à fév 2022 ) /
( janv à fév 2021 )</v>
      </c>
      <c r="L5" s="853"/>
    </row>
    <row r="6" spans="1:12" s="123" customFormat="1" ht="36" customHeight="1" x14ac:dyDescent="0.2">
      <c r="A6" s="541"/>
      <c r="C6" s="846"/>
      <c r="D6" s="851"/>
      <c r="E6" s="124" t="s">
        <v>81</v>
      </c>
      <c r="F6" s="124" t="s">
        <v>82</v>
      </c>
      <c r="G6" s="855"/>
      <c r="H6" s="857"/>
      <c r="I6" s="124" t="s">
        <v>81</v>
      </c>
      <c r="J6" s="124" t="s">
        <v>82</v>
      </c>
      <c r="K6" s="124" t="s">
        <v>81</v>
      </c>
      <c r="L6" s="124" t="s">
        <v>82</v>
      </c>
    </row>
    <row r="7" spans="1:12" s="12" customFormat="1" ht="14.25" x14ac:dyDescent="0.2">
      <c r="A7" s="30"/>
      <c r="C7" s="31" t="s">
        <v>83</v>
      </c>
      <c r="D7" s="32">
        <f>[4]RA_DTS!$DT$5</f>
        <v>397.07740198875314</v>
      </c>
      <c r="E7" s="33">
        <f>[4]RA_DTS!$DT$55</f>
        <v>9.6154350296770996E-3</v>
      </c>
      <c r="F7" s="34">
        <f>[4]RA_DTS!$DT$80</f>
        <v>1.3002889787387728E-2</v>
      </c>
      <c r="G7" s="33">
        <f>[4]RA_DTS!$DT$255</f>
        <v>6.9981565298113058E-2</v>
      </c>
      <c r="H7" s="35">
        <f>[4]RA_DTS!$DT$130</f>
        <v>5105.8584912054421</v>
      </c>
      <c r="I7" s="33">
        <f>[4]RA_DTS!$DT$155</f>
        <v>7.4796387228890593E-2</v>
      </c>
      <c r="J7" s="34">
        <f>[4]RA_DTS!$DT$180</f>
        <v>6.6357201719836167E-2</v>
      </c>
      <c r="K7" s="33">
        <f>[4]RA_DTS!$DT$205</f>
        <v>6.0574259305167466E-2</v>
      </c>
      <c r="L7" s="33">
        <f>[4]RA_DTS!$DT$230</f>
        <v>5.3726101919516989E-2</v>
      </c>
    </row>
    <row r="8" spans="1:12" s="12" customFormat="1" x14ac:dyDescent="0.2">
      <c r="A8" s="30"/>
      <c r="C8" s="36" t="s">
        <v>84</v>
      </c>
      <c r="D8" s="37">
        <f>[4]RA_DTS!$DT6</f>
        <v>253.21814903644923</v>
      </c>
      <c r="E8" s="38">
        <f>[4]RA_DTS!$DT56</f>
        <v>-2.3813143021086169E-2</v>
      </c>
      <c r="F8" s="39">
        <f>[4]RA_DTS!$DT81</f>
        <v>-2.2039922572338444E-2</v>
      </c>
      <c r="G8" s="40">
        <f>[4]RA_DTS!$DT256</f>
        <v>5.7656910013705431E-2</v>
      </c>
      <c r="H8" s="41">
        <f>[4]RA_DTS!$DT131</f>
        <v>3258.1263898273351</v>
      </c>
      <c r="I8" s="42">
        <f>[4]RA_DTS!$DT156</f>
        <v>5.9051424840840916E-2</v>
      </c>
      <c r="J8" s="43">
        <f>[4]RA_DTS!$DT181</f>
        <v>5.0436366357993867E-2</v>
      </c>
      <c r="K8" s="42">
        <f>[4]RA_DTS!$DT206</f>
        <v>2.6358298622203069E-2</v>
      </c>
      <c r="L8" s="42">
        <f>[4]RA_DTS!$DT231</f>
        <v>1.4379538198554309E-2</v>
      </c>
    </row>
    <row r="9" spans="1:12" s="12" customFormat="1" x14ac:dyDescent="0.2">
      <c r="A9" s="30"/>
      <c r="C9" s="20" t="s">
        <v>34</v>
      </c>
      <c r="D9" s="21">
        <f>[4]RA_DTS!$DT7</f>
        <v>80.513524900094509</v>
      </c>
      <c r="E9" s="22">
        <f>[4]RA_DTS!$DT58</f>
        <v>-0.10406600581897807</v>
      </c>
      <c r="F9" s="23">
        <f>[4]RA_DTS!$DT82</f>
        <v>-3.1529827572050473E-2</v>
      </c>
      <c r="G9" s="44">
        <f>[4]RA_DTS!$DT257</f>
        <v>8.4170253306042442E-2</v>
      </c>
      <c r="H9" s="24">
        <f>[4]RA_DTS!$DT132</f>
        <v>1007.5652862555389</v>
      </c>
      <c r="I9" s="25">
        <f>[4]RA_DTS!$DT157</f>
        <v>0.10161944190724892</v>
      </c>
      <c r="J9" s="26">
        <f>[4]RA_DTS!$DT182</f>
        <v>8.2785328862867047E-2</v>
      </c>
      <c r="K9" s="25">
        <f>[4]RA_DTS!$DT207</f>
        <v>-1.1694076104647344E-2</v>
      </c>
      <c r="L9" s="25">
        <f>[4]RA_DTS!$DT232</f>
        <v>-2.446736557939222E-2</v>
      </c>
    </row>
    <row r="10" spans="1:12" s="12" customFormat="1" x14ac:dyDescent="0.2">
      <c r="A10" s="30"/>
      <c r="C10" s="45" t="s">
        <v>35</v>
      </c>
      <c r="D10" s="21">
        <f>[4]RA_DTS!$DT8</f>
        <v>21.487641182961813</v>
      </c>
      <c r="E10" s="22">
        <f>[4]RA_DTS!$DT58</f>
        <v>-0.10406600581897807</v>
      </c>
      <c r="F10" s="23">
        <f>[4]RA_DTS!$DT83</f>
        <v>-9.5413696239813217E-2</v>
      </c>
      <c r="G10" s="44">
        <f>[4]RA_DTS!$DT258</f>
        <v>4.1043966273686339E-2</v>
      </c>
      <c r="H10" s="24">
        <f>[4]RA_DTS!$DT133</f>
        <v>291.97247601673268</v>
      </c>
      <c r="I10" s="25">
        <f>[4]RA_DTS!$DT158</f>
        <v>4.6262703160679042E-2</v>
      </c>
      <c r="J10" s="26">
        <f>[4]RA_DTS!$DT183</f>
        <v>3.3788246596623939E-2</v>
      </c>
      <c r="K10" s="25">
        <f>[4]RA_DTS!$DT208</f>
        <v>-6.4775379205337824E-2</v>
      </c>
      <c r="L10" s="25">
        <f>[4]RA_DTS!$DT233</f>
        <v>-7.2388093994626534E-2</v>
      </c>
    </row>
    <row r="11" spans="1:12" s="12" customFormat="1" x14ac:dyDescent="0.2">
      <c r="A11" s="30"/>
      <c r="C11" s="45" t="s">
        <v>36</v>
      </c>
      <c r="D11" s="21">
        <f>[4]RA_DTS!$DT9</f>
        <v>45.019349373517009</v>
      </c>
      <c r="E11" s="22">
        <f>[4]RA_DTS!$DT59</f>
        <v>-6.2222853099620501E-3</v>
      </c>
      <c r="F11" s="23">
        <f>[4]RA_DTS!$DT84</f>
        <v>-2.7352075204515325E-3</v>
      </c>
      <c r="G11" s="44">
        <f>[4]RA_DTS!$DT259</f>
        <v>8.6934009279206137E-2</v>
      </c>
      <c r="H11" s="24">
        <f>[4]RA_DTS!$DT134</f>
        <v>546.93530890016586</v>
      </c>
      <c r="I11" s="25">
        <f>[4]RA_DTS!$DT159</f>
        <v>0.10849450430482288</v>
      </c>
      <c r="J11" s="26">
        <f>[4]RA_DTS!$DT184</f>
        <v>8.9681691411280351E-2</v>
      </c>
      <c r="K11" s="25">
        <f>[4]RA_DTS!$DT209</f>
        <v>9.7737852788082336E-3</v>
      </c>
      <c r="L11" s="25">
        <f>[4]RA_DTS!$DT234</f>
        <v>-3.3357819745059025E-3</v>
      </c>
    </row>
    <row r="12" spans="1:12" s="12" customFormat="1" x14ac:dyDescent="0.2">
      <c r="A12" s="30"/>
      <c r="C12" s="45" t="s">
        <v>15</v>
      </c>
      <c r="D12" s="21">
        <f>[4]RA_DTS!$DT10</f>
        <v>13.14191201604026</v>
      </c>
      <c r="E12" s="22">
        <f>[4]RA_DTS!$DT60</f>
        <v>-1.768738207551257E-2</v>
      </c>
      <c r="F12" s="23">
        <f>[4]RA_DTS!$DT85</f>
        <v>-1.9042179246195334E-2</v>
      </c>
      <c r="G12" s="44">
        <f>[4]RA_DTS!$DT260</f>
        <v>0.15881976533214548</v>
      </c>
      <c r="H12" s="24">
        <f>[4]RA_DTS!$DT135</f>
        <v>157.85937608117993</v>
      </c>
      <c r="I12" s="25">
        <f>[4]RA_DTS!$DT160</f>
        <v>0.18784644137060336</v>
      </c>
      <c r="J12" s="26">
        <f>[4]RA_DTS!$DT185</f>
        <v>0.15415824843828152</v>
      </c>
      <c r="K12" s="25">
        <f>[4]RA_DTS!$DT210</f>
        <v>5.167066738384074E-3</v>
      </c>
      <c r="L12" s="25">
        <f>[4]RA_DTS!$DT235</f>
        <v>-1.5583668198386413E-2</v>
      </c>
    </row>
    <row r="13" spans="1:12" s="12" customFormat="1" x14ac:dyDescent="0.2">
      <c r="A13" s="30"/>
      <c r="C13" s="46" t="s">
        <v>31</v>
      </c>
      <c r="D13" s="47">
        <f>[4]RA_DTS!$DT12</f>
        <v>72.28208258978384</v>
      </c>
      <c r="E13" s="48">
        <f>[4]RA_DTS!$DT62</f>
        <v>-4.4850657922356096E-2</v>
      </c>
      <c r="F13" s="49">
        <f>[4]RA_DTS!$DT87</f>
        <v>-4.4523911992515153E-2</v>
      </c>
      <c r="G13" s="50">
        <f>[4]RA_DTS!$DT262</f>
        <v>3.8547520505368915E-2</v>
      </c>
      <c r="H13" s="51">
        <f>[4]RA_DTS!$DT137</f>
        <v>967.31143528254836</v>
      </c>
      <c r="I13" s="52">
        <f>[4]RA_DTS!$DT162</f>
        <v>3.6137190802028041E-2</v>
      </c>
      <c r="J13" s="53">
        <f>[4]RA_DTS!$DT187</f>
        <v>3.1396147378275341E-2</v>
      </c>
      <c r="K13" s="52">
        <f>[4]RA_DTS!$DT212</f>
        <v>-9.4848996197173241E-3</v>
      </c>
      <c r="L13" s="52">
        <f>[4]RA_DTS!$DT237</f>
        <v>-1.7674383984822351E-2</v>
      </c>
    </row>
    <row r="14" spans="1:12" s="12" customFormat="1" ht="12" customHeight="1" x14ac:dyDescent="0.2">
      <c r="A14" s="54"/>
      <c r="C14" s="55" t="s">
        <v>16</v>
      </c>
      <c r="D14" s="21">
        <f>[4]RA_DTS!$DT13</f>
        <v>16.91536227050231</v>
      </c>
      <c r="E14" s="22">
        <f>[4]RA_DTS!$DT63</f>
        <v>-6.1500690465453589E-2</v>
      </c>
      <c r="F14" s="23">
        <f>[4]RA_DTS!$DT88</f>
        <v>-5.996159221379127E-2</v>
      </c>
      <c r="G14" s="44">
        <f>[4]RA_DTS!$DT263</f>
        <v>0.13614440099704428</v>
      </c>
      <c r="H14" s="24">
        <f>[4]RA_DTS!$DT138</f>
        <v>219.43747023222511</v>
      </c>
      <c r="I14" s="25">
        <f>[4]RA_DTS!$DT163</f>
        <v>0.15220885622231117</v>
      </c>
      <c r="J14" s="26">
        <f>[4]RA_DTS!$DT188</f>
        <v>0.13155914375459088</v>
      </c>
      <c r="K14" s="25">
        <f>[4]RA_DTS!$DT213</f>
        <v>-3.2843851246506128E-2</v>
      </c>
      <c r="L14" s="25">
        <f>[4]RA_DTS!$DT238</f>
        <v>-5.3961010455389258E-2</v>
      </c>
    </row>
    <row r="15" spans="1:12" s="12" customFormat="1" x14ac:dyDescent="0.2">
      <c r="A15" s="30"/>
      <c r="C15" s="56" t="s">
        <v>17</v>
      </c>
      <c r="D15" s="57">
        <f>[4]RA_DTS!$DT14</f>
        <v>52.720675748888397</v>
      </c>
      <c r="E15" s="58">
        <f>[4]RA_DTS!$DT64</f>
        <v>-3.8672069381171736E-2</v>
      </c>
      <c r="F15" s="59">
        <f>[4]RA_DTS!$DT89</f>
        <v>-3.9520567824192998E-2</v>
      </c>
      <c r="G15" s="27">
        <f>[4]RA_DTS!$DT264</f>
        <v>7.170563793009288E-3</v>
      </c>
      <c r="H15" s="60">
        <f>[4]RA_DTS!$DT139</f>
        <v>714.06541676417021</v>
      </c>
      <c r="I15" s="61">
        <f>[4]RA_DTS!$DT164</f>
        <v>-5.1341824908324174E-4</v>
      </c>
      <c r="J15" s="62">
        <f>[4]RA_DTS!$DT189</f>
        <v>-5.8921257943489458E-4</v>
      </c>
      <c r="K15" s="61">
        <f>[4]RA_DTS!$DT214</f>
        <v>-3.5329768355307767E-4</v>
      </c>
      <c r="L15" s="61">
        <f>[4]RA_DTS!$DT239</f>
        <v>-4.8028628959343456E-3</v>
      </c>
    </row>
    <row r="16" spans="1:12" s="12" customFormat="1" x14ac:dyDescent="0.2">
      <c r="A16" s="13"/>
      <c r="C16" s="63" t="s">
        <v>11</v>
      </c>
      <c r="D16" s="47">
        <f>[4]RA_DTS!$DT16</f>
        <v>18.23068902226937</v>
      </c>
      <c r="E16" s="48">
        <f>[4]RA_DTS!$DT66</f>
        <v>-0.23119810585451184</v>
      </c>
      <c r="F16" s="49">
        <f>[4]RA_DTS!$DT91</f>
        <v>-0.2357215532846122</v>
      </c>
      <c r="G16" s="50">
        <f>[4]RA_DTS!$DT266</f>
        <v>0.15375861213151576</v>
      </c>
      <c r="H16" s="51">
        <f>[4]RA_DTS!$DT141</f>
        <v>255.50173252324601</v>
      </c>
      <c r="I16" s="52">
        <f>[4]RA_DTS!$DT166</f>
        <v>9.4057080464008624E-2</v>
      </c>
      <c r="J16" s="53">
        <f>[4]RA_DTS!$DT191</f>
        <v>8.0670839501906233E-2</v>
      </c>
      <c r="K16" s="52">
        <f>[4]RA_DTS!$DT216</f>
        <v>-5.888315724811688E-2</v>
      </c>
      <c r="L16" s="52">
        <f>[4]RA_DTS!$DT241</f>
        <v>-7.8784982903785217E-2</v>
      </c>
    </row>
    <row r="17" spans="1:22" s="12" customFormat="1" x14ac:dyDescent="0.2">
      <c r="A17" s="13"/>
      <c r="C17" s="64" t="s">
        <v>8</v>
      </c>
      <c r="D17" s="57">
        <f>[4]RA_DTS!$DT17</f>
        <v>21.683581956833599</v>
      </c>
      <c r="E17" s="58">
        <f>[4]RA_DTS!$DT67</f>
        <v>3.8722405028486007E-2</v>
      </c>
      <c r="F17" s="59">
        <f>[4]RA_DTS!$DT92</f>
        <v>3.9309205527529034E-2</v>
      </c>
      <c r="G17" s="65">
        <f>[4]RA_DTS!$DT267</f>
        <v>0.17093420993856734</v>
      </c>
      <c r="H17" s="60">
        <f>[4]RA_DTS!$DT142</f>
        <v>290.31367957923413</v>
      </c>
      <c r="I17" s="66">
        <f>[4]RA_DTS!$DT167</f>
        <v>0.18972196241168104</v>
      </c>
      <c r="J17" s="62">
        <f>[4]RA_DTS!$DT192</f>
        <v>0.17579759764503211</v>
      </c>
      <c r="K17" s="61">
        <f>[4]RA_DTS!$DT217</f>
        <v>4.99585837909442E-2</v>
      </c>
      <c r="L17" s="61">
        <f>[4]RA_DTS!$DT242</f>
        <v>3.8188107475041644E-2</v>
      </c>
    </row>
    <row r="18" spans="1:22" s="12" customFormat="1" x14ac:dyDescent="0.2">
      <c r="C18" s="20" t="s">
        <v>85</v>
      </c>
      <c r="D18" s="21">
        <f>[4]RA_DTS!$DT18</f>
        <v>56.691566823105227</v>
      </c>
      <c r="E18" s="22">
        <f>[4]RA_DTS!$DT68</f>
        <v>8.6876829749526152E-2</v>
      </c>
      <c r="F18" s="23">
        <f>[4]RA_DTS!$DT93</f>
        <v>8.6586516718020867E-2</v>
      </c>
      <c r="G18" s="44">
        <f>[4]RA_DTS!$DT268</f>
        <v>-3.0387761712054817E-2</v>
      </c>
      <c r="H18" s="24">
        <f>[4]RA_DTS!$DT143</f>
        <v>685.30215734847161</v>
      </c>
      <c r="I18" s="25">
        <f>[4]RA_DTS!$DT168</f>
        <v>-3.0961414616499816E-2</v>
      </c>
      <c r="J18" s="26">
        <f>[4]RA_DTS!$DT193</f>
        <v>-2.9152702443547618E-2</v>
      </c>
      <c r="K18" s="25">
        <f>[4]RA_DTS!$DT218</f>
        <v>0.14950539465784618</v>
      </c>
      <c r="L18" s="25">
        <f>[4]RA_DTS!$DT243</f>
        <v>0.14752619518200172</v>
      </c>
    </row>
    <row r="19" spans="1:22" s="12" customFormat="1" x14ac:dyDescent="0.2">
      <c r="A19" s="11"/>
      <c r="C19" s="45" t="s">
        <v>14</v>
      </c>
      <c r="D19" s="21">
        <f>[4]RA_DTS!$DT19</f>
        <v>37.974227768702725</v>
      </c>
      <c r="E19" s="22">
        <f>[4]RA_DTS!$DT69</f>
        <v>0.15551375461971162</v>
      </c>
      <c r="F19" s="23">
        <f>[4]RA_DTS!$DT94</f>
        <v>0.15749486863715534</v>
      </c>
      <c r="G19" s="44">
        <f>[4]RA_DTS!$DT269</f>
        <v>-5.8363687420710519E-2</v>
      </c>
      <c r="H19" s="24">
        <f>[4]RA_DTS!$DT144</f>
        <v>440.15002364917621</v>
      </c>
      <c r="I19" s="25">
        <f>[4]RA_DTS!$DT169</f>
        <v>-5.6126711166826548E-2</v>
      </c>
      <c r="J19" s="26">
        <f>[4]RA_DTS!$DT194</f>
        <v>-5.2336535782174232E-2</v>
      </c>
      <c r="K19" s="25">
        <f>[4]RA_DTS!$DT219</f>
        <v>0.26027032232001979</v>
      </c>
      <c r="L19" s="25">
        <f>[4]RA_DTS!$DT244</f>
        <v>0.25482076569151757</v>
      </c>
    </row>
    <row r="20" spans="1:22" s="12" customFormat="1" x14ac:dyDescent="0.2">
      <c r="A20" s="11"/>
      <c r="C20" s="45" t="s">
        <v>69</v>
      </c>
      <c r="D20" s="21">
        <f>[4]RA_DTS!$DT20</f>
        <v>18.717339054402501</v>
      </c>
      <c r="E20" s="22">
        <f>[4]RA_DTS!$DT70</f>
        <v>-3.0017018513810889E-2</v>
      </c>
      <c r="F20" s="23">
        <f>[4]RA_DTS!$DT95</f>
        <v>-2.9624552762480105E-2</v>
      </c>
      <c r="G20" s="44">
        <f>[4]RA_DTS!$DT270</f>
        <v>2.3248250033486295E-2</v>
      </c>
      <c r="H20" s="24">
        <f>[4]RA_DTS!$DT145</f>
        <v>245.15213369929535</v>
      </c>
      <c r="I20" s="25">
        <f>[4]RA_DTS!$DT170</f>
        <v>1.7757513636651456E-2</v>
      </c>
      <c r="J20" s="26">
        <f>[4]RA_DTS!$DT195</f>
        <v>1.5327028358030015E-2</v>
      </c>
      <c r="K20" s="25">
        <f>[4]RA_DTS!$DT220</f>
        <v>-2.1232126043644883E-2</v>
      </c>
      <c r="L20" s="25">
        <f>[4]RA_DTS!$DT245</f>
        <v>-2.9541158331299555E-2</v>
      </c>
    </row>
    <row r="21" spans="1:22" s="12" customFormat="1" x14ac:dyDescent="0.2">
      <c r="C21" s="67" t="s">
        <v>32</v>
      </c>
      <c r="D21" s="68">
        <f>[4]RA_DTS!$DT22</f>
        <v>143.8592529523039</v>
      </c>
      <c r="E21" s="69">
        <f>[4]RA_DTS!$DT72</f>
        <v>7.4374039645432433E-2</v>
      </c>
      <c r="F21" s="70">
        <f>[4]RA_DTS!$DT97</f>
        <v>7.8626572909589854E-2</v>
      </c>
      <c r="G21" s="40">
        <f>[4]RA_DTS!$DT272</f>
        <v>9.2572118541873749E-2</v>
      </c>
      <c r="H21" s="71">
        <f>[4]RA_DTS!$DT147</f>
        <v>1847.732101378107</v>
      </c>
      <c r="I21" s="72">
        <f>[4]RA_DTS!$DT172</f>
        <v>0.10373093624049545</v>
      </c>
      <c r="J21" s="73">
        <f>[4]RA_DTS!$DT197</f>
        <v>9.5584920192879785E-2</v>
      </c>
      <c r="K21" s="72">
        <f>[4]RA_DTS!$DT222</f>
        <v>0.12845799958908333</v>
      </c>
      <c r="L21" s="72">
        <f>[4]RA_DTS!$DT247</f>
        <v>0.12776332869219109</v>
      </c>
    </row>
    <row r="22" spans="1:22" s="12" customFormat="1" ht="12.75" customHeight="1" x14ac:dyDescent="0.2">
      <c r="C22" s="74" t="s">
        <v>12</v>
      </c>
      <c r="D22" s="21">
        <f>[4]RA_DTS!$DT23</f>
        <v>110.49597983124451</v>
      </c>
      <c r="E22" s="22">
        <f>[4]RA_DTS!$DT73</f>
        <v>0.1261061704582398</v>
      </c>
      <c r="F22" s="23">
        <f>[4]RA_DTS!$DT98</f>
        <v>0.12862484499096705</v>
      </c>
      <c r="G22" s="44">
        <f>[4]RA_DTS!$DT273</f>
        <v>0.10908850201711395</v>
      </c>
      <c r="H22" s="24">
        <f>[4]RA_DTS!$DT148</f>
        <v>1398.2798274292759</v>
      </c>
      <c r="I22" s="25">
        <f>[4]RA_DTS!$DT173</f>
        <v>0.12244897565794632</v>
      </c>
      <c r="J22" s="26">
        <f>[4]RA_DTS!$DT198</f>
        <v>0.1158757378643116</v>
      </c>
      <c r="K22" s="25">
        <f>[4]RA_DTS!$DT223</f>
        <v>0.19416742301275502</v>
      </c>
      <c r="L22" s="25">
        <f>[4]RA_DTS!$DT248</f>
        <v>0.19037053703719065</v>
      </c>
    </row>
    <row r="23" spans="1:22" s="12" customFormat="1" ht="12.75" customHeight="1" x14ac:dyDescent="0.2">
      <c r="C23" s="75" t="s">
        <v>18</v>
      </c>
      <c r="D23" s="21">
        <f>[4]RA_DTS!$DT24</f>
        <v>102.47621348060531</v>
      </c>
      <c r="E23" s="22">
        <f>[4]RA_DTS!$DT74</f>
        <v>0.15147941317826308</v>
      </c>
      <c r="F23" s="23">
        <f>[4]RA_DTS!$DT99</f>
        <v>0.15343030258716706</v>
      </c>
      <c r="G23" s="44">
        <f>[4]RA_DTS!$DT274</f>
        <v>0.11512045297948714</v>
      </c>
      <c r="H23" s="24">
        <f>[4]RA_DTS!$DT149</f>
        <v>1284.9235222643017</v>
      </c>
      <c r="I23" s="25">
        <f>[4]RA_DTS!$DT174</f>
        <v>0.13135046805190376</v>
      </c>
      <c r="J23" s="26">
        <f>[4]RA_DTS!$DT199</f>
        <v>0.12462881132744807</v>
      </c>
      <c r="K23" s="25">
        <f>[4]RA_DTS!$DT224</f>
        <v>0.22067502950536522</v>
      </c>
      <c r="L23" s="25">
        <f>[4]RA_DTS!$DT249</f>
        <v>0.21750102495100632</v>
      </c>
    </row>
    <row r="24" spans="1:22" s="12" customFormat="1" ht="12.75" customHeight="1" x14ac:dyDescent="0.2">
      <c r="A24" s="11"/>
      <c r="C24" s="55" t="s">
        <v>19</v>
      </c>
      <c r="D24" s="76">
        <f>[4]RA_DTS!$DT25</f>
        <v>8.019766350639209</v>
      </c>
      <c r="E24" s="22">
        <f>[4]RA_DTS!$DT75</f>
        <v>-0.12130500068647232</v>
      </c>
      <c r="F24" s="23">
        <f>[4]RA_DTS!$DT100</f>
        <v>-0.11893536961698203</v>
      </c>
      <c r="G24" s="44">
        <f>[4]RA_DTS!$DT275</f>
        <v>4.6165255930623816E-2</v>
      </c>
      <c r="H24" s="24">
        <f>[4]RA_DTS!$DT150</f>
        <v>113.35630516497412</v>
      </c>
      <c r="I24" s="25">
        <f>[4]RA_DTS!$DT175</f>
        <v>3.0539185951994785E-2</v>
      </c>
      <c r="J24" s="26">
        <f>[4]RA_DTS!$DT200</f>
        <v>2.5181693102491076E-2</v>
      </c>
      <c r="K24" s="25">
        <f>[4]RA_DTS!$DT225</f>
        <v>-7.7328179276600184E-2</v>
      </c>
      <c r="L24" s="25">
        <f>[4]RA_DTS!$DT250</f>
        <v>-8.5522226800759715E-2</v>
      </c>
    </row>
    <row r="25" spans="1:22" s="12" customFormat="1" ht="12.75" customHeight="1" x14ac:dyDescent="0.2">
      <c r="C25" s="77" t="s">
        <v>7</v>
      </c>
      <c r="D25" s="57">
        <f>[4]RA_DTS!$DT26</f>
        <v>33.363273121059407</v>
      </c>
      <c r="E25" s="58">
        <f>[4]RA_DTS!$DT76</f>
        <v>-6.750135000694657E-2</v>
      </c>
      <c r="F25" s="59">
        <f>[4]RA_DTS!$DT101</f>
        <v>-6.4343022052879451E-2</v>
      </c>
      <c r="G25" s="27">
        <f>[4]RA_DTS!$DT276</f>
        <v>4.4738029892545939E-2</v>
      </c>
      <c r="H25" s="60">
        <f>[4]RA_DTS!$DT151</f>
        <v>449.45227394883102</v>
      </c>
      <c r="I25" s="61">
        <f>[4]RA_DTS!$DT176</f>
        <v>4.929307354755097E-2</v>
      </c>
      <c r="J25" s="62">
        <f>[4]RA_DTS!$DT201</f>
        <v>3.6729012924003213E-2</v>
      </c>
      <c r="K25" s="61">
        <f>[4]RA_DTS!$DT226</f>
        <v>-4.9808773075823987E-2</v>
      </c>
      <c r="L25" s="61">
        <f>[4]RA_DTS!$DT251</f>
        <v>-5.2161915390190328E-2</v>
      </c>
    </row>
    <row r="26" spans="1:22" s="12" customFormat="1" ht="12.75" customHeight="1" x14ac:dyDescent="0.2">
      <c r="C26" s="36" t="s">
        <v>125</v>
      </c>
      <c r="D26" s="57">
        <f>[4]RA_DTS!$DT27</f>
        <v>340.3858351656479</v>
      </c>
      <c r="E26" s="58">
        <f>[4]RA_DTS!$DT77</f>
        <v>-2.1979292232238157E-3</v>
      </c>
      <c r="F26" s="59">
        <f>[4]RA_DTS!$DT102</f>
        <v>1.8013721580936171E-3</v>
      </c>
      <c r="G26" s="27">
        <f>[4]RA_DTS!$DT277</f>
        <v>8.7345126331969114E-2</v>
      </c>
      <c r="H26" s="60">
        <f>[4]RA_DTS!$DT152</f>
        <v>4420.5563338569709</v>
      </c>
      <c r="I26" s="61">
        <f>[4]RA_DTS!$DT177</f>
        <v>9.3293904505525882E-2</v>
      </c>
      <c r="J26" s="62">
        <f>[4]RA_DTS!$DT202</f>
        <v>8.2904502920209344E-2</v>
      </c>
      <c r="K26" s="61">
        <f>[4]RA_DTS!$DT227</f>
        <v>4.5359804324341946E-2</v>
      </c>
      <c r="L26" s="61">
        <f>[4]RA_DTS!$DT252</f>
        <v>3.9406044193784906E-2</v>
      </c>
    </row>
    <row r="27" spans="1:22" s="12" customFormat="1" ht="12.75" hidden="1" customHeight="1" x14ac:dyDescent="0.2">
      <c r="C27" s="78"/>
      <c r="D27" s="79"/>
      <c r="E27" s="23"/>
      <c r="F27" s="80"/>
      <c r="G27" s="80"/>
      <c r="H27" s="79"/>
      <c r="I27" s="23"/>
      <c r="J27" s="80"/>
      <c r="K27" s="23"/>
      <c r="L27" s="80"/>
    </row>
    <row r="28" spans="1:22" s="12" customFormat="1" ht="12.75" hidden="1" customHeight="1" x14ac:dyDescent="0.2">
      <c r="C28" s="78"/>
      <c r="D28" s="79"/>
      <c r="E28" s="23"/>
      <c r="F28" s="80"/>
      <c r="G28" s="80"/>
      <c r="H28" s="79"/>
      <c r="I28" s="23"/>
      <c r="J28" s="80"/>
      <c r="K28" s="23"/>
      <c r="L28" s="80"/>
    </row>
    <row r="29" spans="1:22" s="12" customFormat="1" ht="12.75" hidden="1" customHeight="1" x14ac:dyDescent="0.2">
      <c r="C29" s="78"/>
      <c r="D29" s="79"/>
      <c r="E29" s="23"/>
      <c r="F29" s="80"/>
      <c r="G29" s="80"/>
      <c r="H29" s="79"/>
      <c r="I29" s="23"/>
      <c r="J29" s="80"/>
      <c r="K29" s="23"/>
      <c r="L29" s="80"/>
    </row>
    <row r="30" spans="1:22" s="123" customFormat="1" ht="12.75" customHeight="1" x14ac:dyDescent="0.2">
      <c r="C30" s="525" t="s">
        <v>86</v>
      </c>
      <c r="D30" s="126">
        <f>[25]Mois!$CI$11/1000000</f>
        <v>58.292465850000006</v>
      </c>
      <c r="E30" s="127">
        <f>'[25]Evo mois'!$CI$11</f>
        <v>4.5847981073753763E-2</v>
      </c>
      <c r="F30" s="127">
        <f>'[9]Evo Mois'!$CI$10</f>
        <v>7.9073367619447277E-2</v>
      </c>
      <c r="G30" s="127">
        <f>'[9]Evo ACM'!$CH$10</f>
        <v>9.9284316889853841E-2</v>
      </c>
      <c r="H30" s="527">
        <f>'[25]Cumul ACM'!$CI$11/1000000</f>
        <v>729.73596564000002</v>
      </c>
      <c r="I30" s="535">
        <f>'[25]Evo ACM'!$CI$11</f>
        <v>0.11573868989018976</v>
      </c>
      <c r="J30" s="127">
        <f>'[9]Evo ACM'!$CI$10</f>
        <v>0.10962272400392314</v>
      </c>
      <c r="K30" s="536">
        <f>'[25]Evo PCAP'!$CI$11</f>
        <v>3.0940691637514561E-2</v>
      </c>
      <c r="L30" s="127">
        <f>'[9]Evo PCAP'!$CI$10</f>
        <v>4.9786392273073465E-2</v>
      </c>
    </row>
    <row r="31" spans="1:22" s="123" customFormat="1" ht="12.75" customHeight="1" x14ac:dyDescent="0.2">
      <c r="C31" s="154" t="s">
        <v>50</v>
      </c>
      <c r="D31" s="528">
        <f>[25]Mois!$CI$5/1000000</f>
        <v>51.526974490000001</v>
      </c>
      <c r="E31" s="537">
        <f>'[25]Evo mois'!$CI$5</f>
        <v>7.7676388376996197E-2</v>
      </c>
      <c r="F31" s="537">
        <f>'[9]Evo Mois'!$CI$5</f>
        <v>7.9032774770154912E-2</v>
      </c>
      <c r="G31" s="537">
        <f>'[9]Evo ACM'!$CH$5</f>
        <v>0.11216535579006637</v>
      </c>
      <c r="H31" s="528">
        <f>'[25]Cumul ACM'!$CI$5/1000000</f>
        <v>626.18334642000002</v>
      </c>
      <c r="I31" s="538">
        <f>'[25]Evo ACM'!$CI$5</f>
        <v>0.13613970982186374</v>
      </c>
      <c r="J31" s="537">
        <f>'[9]Evo ACM'!$CI$5</f>
        <v>0.12099999058010047</v>
      </c>
      <c r="K31" s="538">
        <f>'[25]Evo PCAP'!$CI$5</f>
        <v>6.1946407087025701E-2</v>
      </c>
      <c r="L31" s="537">
        <f>'[9]Evo PCAP'!$CI$5</f>
        <v>4.8347077289122575E-2</v>
      </c>
      <c r="N31" s="166"/>
      <c r="O31" s="166"/>
      <c r="P31" s="166"/>
      <c r="Q31" s="166"/>
      <c r="R31" s="166"/>
      <c r="S31" s="166"/>
      <c r="T31" s="166"/>
      <c r="U31" s="166"/>
      <c r="V31" s="166"/>
    </row>
    <row r="32" spans="1:22" s="123" customFormat="1" ht="12.75" customHeight="1" x14ac:dyDescent="0.2">
      <c r="C32" s="530" t="s">
        <v>87</v>
      </c>
      <c r="D32" s="139">
        <f>[25]Mois!$CI$6/1000000</f>
        <v>42.03912571</v>
      </c>
      <c r="E32" s="144">
        <f>'[25]Evo mois'!$CI$6</f>
        <v>6.8852094311859569E-2</v>
      </c>
      <c r="F32" s="144">
        <f>'[9]Evo Mois'!$CI$6</f>
        <v>6.9280325078065141E-2</v>
      </c>
      <c r="G32" s="144">
        <f>'[9]Evo ACM'!$CH$6</f>
        <v>0.10413846992026343</v>
      </c>
      <c r="H32" s="139">
        <f>'[25]Cumul ACM'!$CI$6/1000000</f>
        <v>512.07692354999995</v>
      </c>
      <c r="I32" s="145">
        <f>'[25]Evo ACM'!$CI$6</f>
        <v>0.12625370156407278</v>
      </c>
      <c r="J32" s="144">
        <f>'[9]Evo ACM'!$CI$6</f>
        <v>0.1123917029448116</v>
      </c>
      <c r="K32" s="145">
        <f>'[25]Evo PCAP'!$CI$6</f>
        <v>5.2274067531115076E-2</v>
      </c>
      <c r="L32" s="144">
        <f>'[9]Evo PCAP'!$CI$6</f>
        <v>3.9208026654611317E-2</v>
      </c>
      <c r="N32" s="166"/>
      <c r="O32" s="166"/>
      <c r="P32" s="166"/>
      <c r="Q32" s="166"/>
      <c r="R32" s="166"/>
      <c r="S32" s="166"/>
      <c r="T32" s="166"/>
      <c r="U32" s="166"/>
      <c r="V32" s="166"/>
    </row>
    <row r="33" spans="2:22" s="123" customFormat="1" ht="12.75" customHeight="1" x14ac:dyDescent="0.2">
      <c r="C33" s="530" t="s">
        <v>88</v>
      </c>
      <c r="D33" s="139">
        <f>[25]Mois!$CI$7/1000000</f>
        <v>4.1209530299999999</v>
      </c>
      <c r="E33" s="144">
        <f>'[25]Evo mois'!$CI$7</f>
        <v>0.26090692484819145</v>
      </c>
      <c r="F33" s="144">
        <f>'[9]Evo Mois'!$CI$7</f>
        <v>0.2563853013274715</v>
      </c>
      <c r="G33" s="144">
        <f>'[9]Evo ACM'!$CH$7</f>
        <v>0.217391196174886</v>
      </c>
      <c r="H33" s="139">
        <f>'[25]Cumul ACM'!$CI$7/1000000</f>
        <v>49.013035160000001</v>
      </c>
      <c r="I33" s="145">
        <f>'[25]Evo ACM'!$CI$7</f>
        <v>0.23822756730161876</v>
      </c>
      <c r="J33" s="144">
        <f>'[9]Evo ACM'!$CI$7</f>
        <v>0.22496629314926375</v>
      </c>
      <c r="K33" s="145">
        <f>'[25]Evo PCAP'!$CI$7</f>
        <v>0.24338769052851017</v>
      </c>
      <c r="L33" s="144">
        <f>'[9]Evo PCAP'!$CI$7</f>
        <v>0.22813904977050758</v>
      </c>
      <c r="N33" s="166"/>
      <c r="O33" s="166"/>
      <c r="P33" s="166"/>
      <c r="Q33" s="166"/>
      <c r="R33" s="166"/>
      <c r="S33" s="166"/>
      <c r="T33" s="166"/>
      <c r="U33" s="166"/>
      <c r="V33" s="166"/>
    </row>
    <row r="34" spans="2:22" s="123" customFormat="1" ht="12.75" customHeight="1" x14ac:dyDescent="0.2">
      <c r="C34" s="530" t="s">
        <v>89</v>
      </c>
      <c r="D34" s="139">
        <f>[25]Mois!$CI$8/1000000</f>
        <v>5.3668957500000003</v>
      </c>
      <c r="E34" s="144">
        <f>'[25]Evo mois'!$CI$8</f>
        <v>2.9385593778924024E-2</v>
      </c>
      <c r="F34" s="144">
        <f>'[9]Evo Mois'!$CI$8</f>
        <v>3.2258688156846294E-2</v>
      </c>
      <c r="G34" s="144">
        <f>'[9]Evo ACM'!$CH$8</f>
        <v>0.10478238749276692</v>
      </c>
      <c r="H34" s="139">
        <f>'[25]Cumul ACM'!$CI$8/1000000</f>
        <v>65.093387710000002</v>
      </c>
      <c r="I34" s="145">
        <f>'[25]Evo ACM'!$CI$8</f>
        <v>0.14411829099341578</v>
      </c>
      <c r="J34" s="144">
        <f>'[9]Evo ACM'!$CI$8</f>
        <v>0.11781376054437476</v>
      </c>
      <c r="K34" s="145">
        <f>'[25]Evo PCAP'!$CI$8</f>
        <v>2.6249206032838979E-2</v>
      </c>
      <c r="L34" s="144">
        <f>'[9]Evo PCAP'!$CI$8</f>
        <v>-1.062203606178147E-3</v>
      </c>
      <c r="N34" s="166"/>
      <c r="O34" s="166"/>
      <c r="P34" s="166"/>
      <c r="Q34" s="166"/>
      <c r="R34" s="166"/>
      <c r="S34" s="166"/>
      <c r="T34" s="166"/>
      <c r="U34" s="166"/>
      <c r="V34" s="166"/>
    </row>
    <row r="35" spans="2:22" s="123" customFormat="1" ht="12.75" customHeight="1" x14ac:dyDescent="0.2">
      <c r="C35" s="531" t="s">
        <v>90</v>
      </c>
      <c r="D35" s="532">
        <f>[25]Mois!$CI$9/1000000</f>
        <v>6.7653574699999997</v>
      </c>
      <c r="E35" s="539">
        <f>'[25]Evo mois'!$CI$9</f>
        <v>7.8174032413441896E-2</v>
      </c>
      <c r="F35" s="539">
        <f>'[9]Evo Mois'!$CI$9</f>
        <v>7.9376491337223687E-2</v>
      </c>
      <c r="G35" s="539">
        <f>'[9]Evo ACM'!$CH$9</f>
        <v>1.3414557435460717E-2</v>
      </c>
      <c r="H35" s="532">
        <f>'[25]Cumul ACM'!$CI$9/1000000</f>
        <v>84.924024950000003</v>
      </c>
      <c r="I35" s="540">
        <f>'[25]Evo ACM'!$CI$9</f>
        <v>4.1408001161589381E-2</v>
      </c>
      <c r="J35" s="539">
        <f>'[9]Evo ACM'!$CI$9</f>
        <v>3.2511111035599116E-2</v>
      </c>
      <c r="K35" s="540">
        <f>'[25]Evo PCAP'!$CI$9</f>
        <v>6.9828003668192862E-2</v>
      </c>
      <c r="L35" s="539">
        <f>'[9]Evo PCAP'!$CI$9</f>
        <v>6.0518164287844067E-2</v>
      </c>
      <c r="N35" s="166"/>
      <c r="O35" s="166"/>
      <c r="P35" s="166"/>
      <c r="Q35" s="166"/>
      <c r="R35" s="166"/>
      <c r="S35" s="166"/>
      <c r="T35" s="166"/>
      <c r="U35" s="166"/>
      <c r="V35" s="166"/>
    </row>
    <row r="36" spans="2:22" s="123" customFormat="1" ht="12.75" customHeight="1" x14ac:dyDescent="0.2">
      <c r="B36" s="167"/>
      <c r="C36" s="168"/>
      <c r="D36" s="168"/>
      <c r="E36" s="168"/>
      <c r="F36" s="168"/>
      <c r="G36" s="168"/>
      <c r="H36" s="168"/>
      <c r="I36" s="168"/>
      <c r="J36" s="168"/>
      <c r="K36" s="168"/>
      <c r="L36" s="168"/>
    </row>
    <row r="37" spans="2:22" s="123" customFormat="1" ht="40.5" customHeight="1" x14ac:dyDescent="0.2">
      <c r="B37" s="167"/>
      <c r="C37" s="844" t="s">
        <v>258</v>
      </c>
      <c r="D37" s="847" t="s">
        <v>78</v>
      </c>
      <c r="E37" s="848"/>
      <c r="F37" s="848"/>
      <c r="G37" s="847" t="s">
        <v>79</v>
      </c>
      <c r="H37" s="848"/>
      <c r="I37" s="848"/>
      <c r="J37" s="849"/>
      <c r="K37" s="847" t="s">
        <v>80</v>
      </c>
      <c r="L37" s="849"/>
    </row>
    <row r="38" spans="2:22" s="123" customFormat="1" ht="50.25" customHeight="1" x14ac:dyDescent="0.2">
      <c r="B38" s="167"/>
      <c r="C38" s="845"/>
      <c r="D38" s="850" t="str">
        <f>D5</f>
        <v>Données brutes  février 2022</v>
      </c>
      <c r="E38" s="852" t="str">
        <f>E5</f>
        <v>Taux de croissance  fév 2022 / fév 2021</v>
      </c>
      <c r="F38" s="853"/>
      <c r="G38" s="854" t="str">
        <f>G5</f>
        <v>Rappel :
Taux ACM CVS-CJO à fin janv 2021</v>
      </c>
      <c r="H38" s="856" t="str">
        <f>H5</f>
        <v>Données brutes mars 2021 - fév 2022</v>
      </c>
      <c r="I38" s="852" t="str">
        <f>I5</f>
        <v>Taux ACM (mars 2021 - fév 2022 / mars 2020 - fév 2021)</v>
      </c>
      <c r="J38" s="853"/>
      <c r="K38" s="852" t="str">
        <f>K5</f>
        <v>( janv à fév 2022 ) /
( janv à fév 2021 )</v>
      </c>
      <c r="L38" s="853"/>
    </row>
    <row r="39" spans="2:22" s="123" customFormat="1" ht="40.5" customHeight="1" x14ac:dyDescent="0.2">
      <c r="B39" s="167"/>
      <c r="C39" s="846"/>
      <c r="D39" s="851"/>
      <c r="E39" s="124" t="s">
        <v>81</v>
      </c>
      <c r="F39" s="124" t="s">
        <v>82</v>
      </c>
      <c r="G39" s="855"/>
      <c r="H39" s="857"/>
      <c r="I39" s="124" t="s">
        <v>81</v>
      </c>
      <c r="J39" s="124" t="s">
        <v>82</v>
      </c>
      <c r="K39" s="124" t="s">
        <v>81</v>
      </c>
      <c r="L39" s="124" t="s">
        <v>82</v>
      </c>
    </row>
    <row r="40" spans="2:22" s="12" customFormat="1" ht="12.75" customHeight="1" x14ac:dyDescent="0.2">
      <c r="B40" s="28"/>
      <c r="C40" s="31" t="s">
        <v>83</v>
      </c>
      <c r="D40" s="32">
        <f>[4]NSA_DTS!$DT5</f>
        <v>186.14227832040336</v>
      </c>
      <c r="E40" s="33">
        <f>[4]NSA_DTS!$DT55</f>
        <v>-3.0436025766605201E-2</v>
      </c>
      <c r="F40" s="34">
        <f>[4]NSA_DTS!$DT80</f>
        <v>-2.7339798048645392E-2</v>
      </c>
      <c r="G40" s="33">
        <f>[4]NSA_DTS!$DT255</f>
        <v>4.01009696689405E-2</v>
      </c>
      <c r="H40" s="35">
        <f>[4]NSA_DTS!$DT130</f>
        <v>2458.2038880340633</v>
      </c>
      <c r="I40" s="33">
        <f>[4]NSA_DTS!$DT155</f>
        <v>4.4687491138889035E-2</v>
      </c>
      <c r="J40" s="34">
        <f>[4]NSA_DTS!$DT180</f>
        <v>3.5690936644700022E-2</v>
      </c>
      <c r="K40" s="33">
        <f>[4]NSA_DTS!$DT205</f>
        <v>-3.5941143636415429E-3</v>
      </c>
      <c r="L40" s="33">
        <f>[4]NSA_DTS!$DT230</f>
        <v>-1.0224347657440513E-2</v>
      </c>
    </row>
    <row r="41" spans="2:22" s="12" customFormat="1" ht="12.75" customHeight="1" x14ac:dyDescent="0.2">
      <c r="B41" s="28"/>
      <c r="C41" s="36" t="s">
        <v>84</v>
      </c>
      <c r="D41" s="37">
        <f>[4]NSA_DTS!$DT6</f>
        <v>111.84316545022256</v>
      </c>
      <c r="E41" s="38">
        <f>[4]NSA_DTS!$DT56</f>
        <v>-6.6302827328403757E-2</v>
      </c>
      <c r="F41" s="39">
        <f>[4]NSA_DTS!$DT81</f>
        <v>-6.5270668282037647E-2</v>
      </c>
      <c r="G41" s="40">
        <f>[4]NSA_DTS!$DT256</f>
        <v>3.1645995649794756E-2</v>
      </c>
      <c r="H41" s="41">
        <f>[4]NSA_DTS!$DT131</f>
        <v>1482.3302346059504</v>
      </c>
      <c r="I41" s="42">
        <f>[4]NSA_DTS!$DT156</f>
        <v>3.3327214300541641E-2</v>
      </c>
      <c r="J41" s="43">
        <f>[4]NSA_DTS!$DT181</f>
        <v>2.3968176269862473E-2</v>
      </c>
      <c r="K41" s="42">
        <f>[4]NSA_DTS!$DT206</f>
        <v>-3.8048658027172055E-2</v>
      </c>
      <c r="L41" s="42">
        <f>[4]NSA_DTS!$DT231</f>
        <v>-4.9771396649499589E-2</v>
      </c>
    </row>
    <row r="42" spans="2:22" s="12" customFormat="1" ht="12.75" customHeight="1" x14ac:dyDescent="0.2">
      <c r="B42" s="28"/>
      <c r="C42" s="20" t="s">
        <v>34</v>
      </c>
      <c r="D42" s="21">
        <f>[4]NSA_DTS!$DT7</f>
        <v>36.365609797714306</v>
      </c>
      <c r="E42" s="22">
        <f>[4]NSA_DTS!$DT57</f>
        <v>-5.6604591412582117E-2</v>
      </c>
      <c r="F42" s="23">
        <f>[4]NSA_DTS!$DT82</f>
        <v>-5.5534283333829371E-2</v>
      </c>
      <c r="G42" s="44">
        <f>[4]NSA_DTS!$DT257</f>
        <v>5.333329970745404E-2</v>
      </c>
      <c r="H42" s="24">
        <f>[4]NSA_DTS!$DT132</f>
        <v>459.69274921743352</v>
      </c>
      <c r="I42" s="25">
        <f>[4]NSA_DTS!$DT157</f>
        <v>7.1373273126326575E-2</v>
      </c>
      <c r="J42" s="26">
        <f>[4]NSA_DTS!$DT182</f>
        <v>5.2088463721333911E-2</v>
      </c>
      <c r="K42" s="25">
        <f>[4]NSA_DTS!$DT207</f>
        <v>-4.293962561098541E-2</v>
      </c>
      <c r="L42" s="25">
        <f>[4]NSA_DTS!$DT232</f>
        <v>-5.7520780411894346E-2</v>
      </c>
    </row>
    <row r="43" spans="2:22" s="12" customFormat="1" ht="12.75" customHeight="1" x14ac:dyDescent="0.2">
      <c r="B43" s="28"/>
      <c r="C43" s="45" t="s">
        <v>35</v>
      </c>
      <c r="D43" s="21">
        <f>[4]NSA_DTS!$DT8</f>
        <v>10.12462452977009</v>
      </c>
      <c r="E43" s="22">
        <f>[4]NSA_DTS!$DT58</f>
        <v>-0.15691792506368651</v>
      </c>
      <c r="F43" s="23">
        <f>[4]NSA_DTS!$DT83</f>
        <v>-0.14923956771240976</v>
      </c>
      <c r="G43" s="44">
        <f>[4]NSA_DTS!$DT258</f>
        <v>-2.0560224954563333E-3</v>
      </c>
      <c r="H43" s="24">
        <f>[4]NSA_DTS!$DT133</f>
        <v>139.74155569141203</v>
      </c>
      <c r="I43" s="25">
        <f>[4]NSA_DTS!$DT158</f>
        <v>-3.4005918323960493E-3</v>
      </c>
      <c r="J43" s="26">
        <f>[4]NSA_DTS!$DT183</f>
        <v>-1.5348276236867853E-2</v>
      </c>
      <c r="K43" s="25">
        <f>[4]NSA_DTS!$DT208</f>
        <v>-0.14095173591778798</v>
      </c>
      <c r="L43" s="25">
        <f>[4]NSA_DTS!$DT233</f>
        <v>-0.14814120020453991</v>
      </c>
    </row>
    <row r="44" spans="2:22" s="12" customFormat="1" ht="12.75" customHeight="1" x14ac:dyDescent="0.2">
      <c r="B44" s="28"/>
      <c r="C44" s="45" t="s">
        <v>36</v>
      </c>
      <c r="D44" s="21">
        <f>[4]NSA_DTS!$DT9</f>
        <v>20.529006928592914</v>
      </c>
      <c r="E44" s="22">
        <f>[4]NSA_DTS!$DT59</f>
        <v>-1.2073591233784708E-2</v>
      </c>
      <c r="F44" s="23">
        <f>[4]NSA_DTS!$DT84</f>
        <v>-1.3038440914664551E-2</v>
      </c>
      <c r="G44" s="44">
        <f>[4]NSA_DTS!$DT259</f>
        <v>6.2581646531480351E-2</v>
      </c>
      <c r="H44" s="24">
        <f>[4]NSA_DTS!$DT134</f>
        <v>252.49856041554409</v>
      </c>
      <c r="I44" s="25">
        <f>[4]NSA_DTS!$DT159</f>
        <v>8.8713837933375617E-2</v>
      </c>
      <c r="J44" s="26">
        <f>[4]NSA_DTS!$DT184</f>
        <v>6.8462168516530753E-2</v>
      </c>
      <c r="K44" s="25">
        <f>[4]NSA_DTS!$DT209</f>
        <v>-1.9439939837305742E-3</v>
      </c>
      <c r="L44" s="25">
        <f>[4]NSA_DTS!$DT234</f>
        <v>-1.954823799672234E-2</v>
      </c>
    </row>
    <row r="45" spans="2:22" s="12" customFormat="1" ht="12.75" customHeight="1" x14ac:dyDescent="0.2">
      <c r="B45" s="28"/>
      <c r="C45" s="45" t="s">
        <v>15</v>
      </c>
      <c r="D45" s="21">
        <f>[4]NSA_DTS!$DT10</f>
        <v>5.5796979372467206</v>
      </c>
      <c r="E45" s="22">
        <f>[4]NSA_DTS!$DT60</f>
        <v>-1.1010517041269874E-2</v>
      </c>
      <c r="F45" s="23">
        <f>[4]NSA_DTS!$DT85</f>
        <v>-1.1276098785989341E-2</v>
      </c>
      <c r="G45" s="44">
        <f>[4]NSA_DTS!$DT260</f>
        <v>0.14764149511560043</v>
      </c>
      <c r="H45" s="24">
        <f>[4]NSA_DTS!$DT135</f>
        <v>65.878963956045112</v>
      </c>
      <c r="I45" s="25">
        <f>[4]NSA_DTS!$DT160</f>
        <v>0.18296018677851733</v>
      </c>
      <c r="J45" s="26">
        <f>[4]NSA_DTS!$DT185</f>
        <v>0.14709112297970184</v>
      </c>
      <c r="K45" s="25">
        <f>[4]NSA_DTS!$DT210</f>
        <v>1.5135827198227592E-2</v>
      </c>
      <c r="L45" s="25">
        <f>[4]NSA_DTS!$DT235</f>
        <v>-2.1630668433044731E-3</v>
      </c>
    </row>
    <row r="46" spans="2:22" s="12" customFormat="1" ht="12.75" customHeight="1" x14ac:dyDescent="0.2">
      <c r="B46" s="28"/>
      <c r="C46" s="46" t="s">
        <v>31</v>
      </c>
      <c r="D46" s="47">
        <f>[4]NSA_DTS!$DT12</f>
        <v>45.41286641894434</v>
      </c>
      <c r="E46" s="48">
        <f>[4]NSA_DTS!$DT62</f>
        <v>-6.5836553120023678E-2</v>
      </c>
      <c r="F46" s="49">
        <f>[4]NSA_DTS!$DT87</f>
        <v>-6.5753713452429086E-2</v>
      </c>
      <c r="G46" s="50">
        <f>[4]NSA_DTS!$DT262</f>
        <v>6.2989331582732344E-3</v>
      </c>
      <c r="H46" s="51">
        <f>[4]NSA_DTS!$DT137</f>
        <v>617.26610585603737</v>
      </c>
      <c r="I46" s="52">
        <f>[4]NSA_DTS!$DT162</f>
        <v>2.4429401110790394E-3</v>
      </c>
      <c r="J46" s="53">
        <f>[4]NSA_DTS!$DT187</f>
        <v>-8.9105320046012348E-4</v>
      </c>
      <c r="K46" s="52">
        <f>[4]NSA_DTS!$DT212</f>
        <v>-4.4294631856001354E-2</v>
      </c>
      <c r="L46" s="52">
        <f>[4]NSA_DTS!$DT237</f>
        <v>-5.1601664000798464E-2</v>
      </c>
    </row>
    <row r="47" spans="2:22" s="12" customFormat="1" ht="12.75" customHeight="1" x14ac:dyDescent="0.2">
      <c r="B47" s="28"/>
      <c r="C47" s="55" t="s">
        <v>16</v>
      </c>
      <c r="D47" s="21">
        <f>[4]NSA_DTS!$DT13</f>
        <v>9.2737436763846706</v>
      </c>
      <c r="E47" s="22">
        <f>[4]NSA_DTS!$DT63</f>
        <v>-7.9070286207144624E-2</v>
      </c>
      <c r="F47" s="23">
        <f>[4]NSA_DTS!$DT88</f>
        <v>-7.546845829083304E-2</v>
      </c>
      <c r="G47" s="44">
        <f>[4]NSA_DTS!$DT263</f>
        <v>0.11106692547137675</v>
      </c>
      <c r="H47" s="24">
        <f>[4]NSA_DTS!$DT138</f>
        <v>122.94609223745009</v>
      </c>
      <c r="I47" s="25">
        <f>[4]NSA_DTS!$DT163</f>
        <v>0.12475370510613648</v>
      </c>
      <c r="J47" s="26">
        <f>[4]NSA_DTS!$DT188</f>
        <v>0.1077654529033143</v>
      </c>
      <c r="K47" s="25">
        <f>[4]NSA_DTS!$DT213</f>
        <v>-5.0939542157592665E-2</v>
      </c>
      <c r="L47" s="25">
        <f>[4]NSA_DTS!$DT238</f>
        <v>-6.9322596518256674E-2</v>
      </c>
    </row>
    <row r="48" spans="2:22" s="12" customFormat="1" ht="12.75" customHeight="1" x14ac:dyDescent="0.2">
      <c r="B48" s="28"/>
      <c r="C48" s="56" t="s">
        <v>17</v>
      </c>
      <c r="D48" s="57">
        <f>[4]NSA_DTS!$DT14</f>
        <v>35.0872379033298</v>
      </c>
      <c r="E48" s="58">
        <f>[4]NSA_DTS!$DT64</f>
        <v>-6.2312432491064995E-2</v>
      </c>
      <c r="F48" s="59">
        <f>[4]NSA_DTS!$DT89</f>
        <v>-6.3276064838941215E-2</v>
      </c>
      <c r="G48" s="27">
        <f>[4]NSA_DTS!$DT264</f>
        <v>-2.0829103179109132E-2</v>
      </c>
      <c r="H48" s="60">
        <f>[4]NSA_DTS!$DT139</f>
        <v>480.67575179972084</v>
      </c>
      <c r="I48" s="61">
        <f>[4]NSA_DTS!$DT164</f>
        <v>-2.8729703146600505E-2</v>
      </c>
      <c r="J48" s="62">
        <f>[4]NSA_DTS!$DT189</f>
        <v>-2.8717572816773451E-2</v>
      </c>
      <c r="K48" s="61">
        <f>[4]NSA_DTS!$DT214</f>
        <v>-4.2624252073317881E-2</v>
      </c>
      <c r="L48" s="61">
        <f>[4]NSA_DTS!$DT239</f>
        <v>-4.6614944646582335E-2</v>
      </c>
    </row>
    <row r="49" spans="2:22" s="12" customFormat="1" ht="12.75" customHeight="1" x14ac:dyDescent="0.2">
      <c r="B49" s="28"/>
      <c r="C49" s="63" t="s">
        <v>11</v>
      </c>
      <c r="D49" s="47">
        <f>[4]NSA_DTS!$DT16</f>
        <v>8.2137199170819688</v>
      </c>
      <c r="E49" s="48">
        <f>[4]NSA_DTS!$DT66</f>
        <v>-0.25279220873326114</v>
      </c>
      <c r="F49" s="49">
        <f>[4]NSA_DTS!$DT91</f>
        <v>-0.25112710597594767</v>
      </c>
      <c r="G49" s="50">
        <f>[4]NSA_DTS!$DT266</f>
        <v>6.4041797909709874E-2</v>
      </c>
      <c r="H49" s="51">
        <f>[4]NSA_DTS!$DT141</f>
        <v>112.82233770007525</v>
      </c>
      <c r="I49" s="52">
        <f>[4]NSA_DTS!$DT166</f>
        <v>1.3714245430227701E-2</v>
      </c>
      <c r="J49" s="53">
        <f>[4]NSA_DTS!$DT191</f>
        <v>4.3829709116915971E-4</v>
      </c>
      <c r="K49" s="52">
        <f>[4]NSA_DTS!$DT216</f>
        <v>-0.13778509292035079</v>
      </c>
      <c r="L49" s="52">
        <f>[4]NSA_DTS!$DT241</f>
        <v>-0.15307013242902323</v>
      </c>
    </row>
    <row r="50" spans="2:22" s="12" customFormat="1" ht="12.75" customHeight="1" x14ac:dyDescent="0.2">
      <c r="B50" s="28"/>
      <c r="C50" s="64" t="s">
        <v>8</v>
      </c>
      <c r="D50" s="57">
        <f>[4]NSA_DTS!$DT17</f>
        <v>11.572893033566299</v>
      </c>
      <c r="E50" s="58">
        <f>[4]NSA_DTS!$DT67</f>
        <v>5.4112615994488245E-3</v>
      </c>
      <c r="F50" s="59">
        <f>[4]NSA_DTS!$DT92</f>
        <v>8.2513737989349245E-3</v>
      </c>
      <c r="G50" s="65">
        <f>[4]NSA_DTS!$DT267</f>
        <v>0.13585789328787157</v>
      </c>
      <c r="H50" s="60">
        <f>[4]NSA_DTS!$DT142</f>
        <v>158.9372382891701</v>
      </c>
      <c r="I50" s="66">
        <f>[4]NSA_DTS!$DT167</f>
        <v>0.15444589920001262</v>
      </c>
      <c r="J50" s="62">
        <f>[4]NSA_DTS!$DT192</f>
        <v>0.14046623272082637</v>
      </c>
      <c r="K50" s="61">
        <f>[4]NSA_DTS!$DT217</f>
        <v>1.4938340455520116E-2</v>
      </c>
      <c r="L50" s="61">
        <f>[4]NSA_DTS!$DT242</f>
        <v>5.4262268142324377E-3</v>
      </c>
    </row>
    <row r="51" spans="2:22" s="12" customFormat="1" ht="12.75" customHeight="1" x14ac:dyDescent="0.2">
      <c r="B51" s="28"/>
      <c r="C51" s="20" t="s">
        <v>85</v>
      </c>
      <c r="D51" s="21">
        <f>[4]NSA_DTS!$DT18</f>
        <v>8.2703387990978197</v>
      </c>
      <c r="E51" s="22">
        <f>[4]NSA_DTS!$DT68</f>
        <v>4.3714587023573337E-3</v>
      </c>
      <c r="F51" s="23">
        <f>[4]NSA_DTS!$DT93</f>
        <v>1.2971617958856818E-3</v>
      </c>
      <c r="G51" s="44">
        <f>[4]NSA_DTS!$DT268</f>
        <v>-8.2171738018963048E-2</v>
      </c>
      <c r="H51" s="24">
        <f>[4]NSA_DTS!$DT143</f>
        <v>106.16424143099538</v>
      </c>
      <c r="I51" s="25">
        <f>[4]NSA_DTS!$DT168</f>
        <v>-8.2035269435887015E-2</v>
      </c>
      <c r="J51" s="26">
        <f>[4]NSA_DTS!$DT193</f>
        <v>-8.1186880347282941E-2</v>
      </c>
      <c r="K51" s="25">
        <f>[4]NSA_DTS!$DT218</f>
        <v>4.4793766272904101E-2</v>
      </c>
      <c r="L51" s="25">
        <f>[4]NSA_DTS!$DT243</f>
        <v>2.9542433913609001E-2</v>
      </c>
    </row>
    <row r="52" spans="2:22" s="12" customFormat="1" ht="12.75" customHeight="1" x14ac:dyDescent="0.2">
      <c r="B52" s="28"/>
      <c r="C52" s="45" t="s">
        <v>14</v>
      </c>
      <c r="D52" s="21">
        <f>[4]NSA_DTS!$DT19</f>
        <v>5.4077525398225195</v>
      </c>
      <c r="E52" s="22">
        <f>[4]NSA_DTS!$DT69</f>
        <v>4.8798561461668166E-2</v>
      </c>
      <c r="F52" s="23">
        <f>[4]NSA_DTS!$DT94</f>
        <v>4.333704183681153E-2</v>
      </c>
      <c r="G52" s="44">
        <f>[4]NSA_DTS!$DT269</f>
        <v>-0.11314796994633858</v>
      </c>
      <c r="H52" s="24">
        <f>[4]NSA_DTS!$DT144</f>
        <v>67.19038357755484</v>
      </c>
      <c r="I52" s="25">
        <f>[4]NSA_DTS!$DT169</f>
        <v>-0.1110396784845985</v>
      </c>
      <c r="J52" s="26">
        <f>[4]NSA_DTS!$DT194</f>
        <v>-0.10843900151896735</v>
      </c>
      <c r="K52" s="25">
        <f>[4]NSA_DTS!$DT219</f>
        <v>8.9316011567236009E-2</v>
      </c>
      <c r="L52" s="25">
        <f>[4]NSA_DTS!$DT244</f>
        <v>7.9882316277013032E-2</v>
      </c>
    </row>
    <row r="53" spans="2:22" s="12" customFormat="1" ht="12.75" customHeight="1" x14ac:dyDescent="0.2">
      <c r="B53" s="28"/>
      <c r="C53" s="45" t="s">
        <v>69</v>
      </c>
      <c r="D53" s="21">
        <f>[4]NSA_DTS!$DT20</f>
        <v>2.8625862592753002</v>
      </c>
      <c r="E53" s="22">
        <f>[4]NSA_DTS!$DT70</f>
        <v>-7.0046121958939445E-2</v>
      </c>
      <c r="F53" s="23">
        <f>[4]NSA_DTS!$DT95</f>
        <v>-6.695491834329681E-2</v>
      </c>
      <c r="G53" s="44">
        <f>[4]NSA_DTS!$DT270</f>
        <v>-2.4334461054364653E-2</v>
      </c>
      <c r="H53" s="24">
        <f>[4]NSA_DTS!$DT145</f>
        <v>38.973857853440549</v>
      </c>
      <c r="I53" s="25">
        <f>[4]NSA_DTS!$DT170</f>
        <v>-2.7323095406244113E-2</v>
      </c>
      <c r="J53" s="26">
        <f>[4]NSA_DTS!$DT195</f>
        <v>-3.0414439899672741E-2</v>
      </c>
      <c r="K53" s="25">
        <f>[4]NSA_DTS!$DT220</f>
        <v>-2.9056431864582621E-2</v>
      </c>
      <c r="L53" s="25">
        <f>[4]NSA_DTS!$DT245</f>
        <v>-5.2979964486030373E-2</v>
      </c>
    </row>
    <row r="54" spans="2:22" s="12" customFormat="1" ht="12.75" customHeight="1" x14ac:dyDescent="0.2">
      <c r="B54" s="28"/>
      <c r="C54" s="67" t="s">
        <v>32</v>
      </c>
      <c r="D54" s="68">
        <f>[4]NSA_DTS!$DT22</f>
        <v>74.299112870180807</v>
      </c>
      <c r="E54" s="69">
        <f>[4]NSA_DTS!$DT72</f>
        <v>2.9069476436805797E-2</v>
      </c>
      <c r="F54" s="70">
        <f>[4]NSA_DTS!$DT97</f>
        <v>3.3820198304543192E-2</v>
      </c>
      <c r="G54" s="40">
        <f>[4]NSA_DTS!$DT272</f>
        <v>5.3290290780506622E-2</v>
      </c>
      <c r="H54" s="71">
        <f>[4]NSA_DTS!$DT147</f>
        <v>975.87365342811313</v>
      </c>
      <c r="I54" s="72">
        <f>[4]NSA_DTS!$DT172</f>
        <v>6.2429489631659951E-2</v>
      </c>
      <c r="J54" s="73">
        <f>[4]NSA_DTS!$DT197</f>
        <v>5.397396798797538E-2</v>
      </c>
      <c r="K54" s="72">
        <f>[4]NSA_DTS!$DT222</f>
        <v>5.4504879263113537E-2</v>
      </c>
      <c r="L54" s="72">
        <f>[4]NSA_DTS!$DT247</f>
        <v>5.3921669061897992E-2</v>
      </c>
    </row>
    <row r="55" spans="2:22" s="12" customFormat="1" ht="12.75" customHeight="1" x14ac:dyDescent="0.2">
      <c r="B55" s="28"/>
      <c r="C55" s="74" t="s">
        <v>12</v>
      </c>
      <c r="D55" s="21">
        <f>[4]NSA_DTS!$DT23</f>
        <v>55.352207367105606</v>
      </c>
      <c r="E55" s="22">
        <f>[4]NSA_DTS!$DT73</f>
        <v>7.4649415914141759E-2</v>
      </c>
      <c r="F55" s="23">
        <f>[4]NSA_DTS!$DT98</f>
        <v>7.8485167885751217E-2</v>
      </c>
      <c r="G55" s="44">
        <f>[4]NSA_DTS!$DT273</f>
        <v>6.4802301017810704E-2</v>
      </c>
      <c r="H55" s="24">
        <f>[4]NSA_DTS!$DT148</f>
        <v>717.40876167001397</v>
      </c>
      <c r="I55" s="25">
        <f>[4]NSA_DTS!$DT173</f>
        <v>7.5699760267946337E-2</v>
      </c>
      <c r="J55" s="26">
        <f>[4]NSA_DTS!$DT198</f>
        <v>6.8982408392324723E-2</v>
      </c>
      <c r="K55" s="25">
        <f>[4]NSA_DTS!$DT223</f>
        <v>0.10535935954225817</v>
      </c>
      <c r="L55" s="25">
        <f>[4]NSA_DTS!$DT248</f>
        <v>0.1025431626293718</v>
      </c>
    </row>
    <row r="56" spans="2:22" s="12" customFormat="1" ht="12.75" customHeight="1" x14ac:dyDescent="0.2">
      <c r="B56" s="28"/>
      <c r="C56" s="75" t="s">
        <v>18</v>
      </c>
      <c r="D56" s="21">
        <f>[4]NSA_DTS!$DT24</f>
        <v>51.897995667348901</v>
      </c>
      <c r="E56" s="22">
        <f>[4]NSA_DTS!$DT74</f>
        <v>0.10430976750764742</v>
      </c>
      <c r="F56" s="23">
        <f>[4]NSA_DTS!$DT99</f>
        <v>0.10727087114725631</v>
      </c>
      <c r="G56" s="44">
        <f>[4]NSA_DTS!$DT274</f>
        <v>7.0918665630333333E-2</v>
      </c>
      <c r="H56" s="24">
        <f>[4]NSA_DTS!$DT149</f>
        <v>664.033553182731</v>
      </c>
      <c r="I56" s="25">
        <f>[4]NSA_DTS!$DT174</f>
        <v>8.4630523762853516E-2</v>
      </c>
      <c r="J56" s="26">
        <f>[4]NSA_DTS!$DT199</f>
        <v>7.8320696095186992E-2</v>
      </c>
      <c r="K56" s="25">
        <f>[4]NSA_DTS!$DT224</f>
        <v>0.13296778594480951</v>
      </c>
      <c r="L56" s="25">
        <f>[4]NSA_DTS!$DT249</f>
        <v>0.13110672917068422</v>
      </c>
    </row>
    <row r="57" spans="2:22" s="12" customFormat="1" ht="12.75" customHeight="1" x14ac:dyDescent="0.2">
      <c r="B57" s="28"/>
      <c r="C57" s="55" t="s">
        <v>19</v>
      </c>
      <c r="D57" s="76">
        <f>[4]NSA_DTS!$DT25</f>
        <v>3.4542116997567041</v>
      </c>
      <c r="E57" s="22">
        <f>[4]NSA_DTS!$DT75</f>
        <v>-0.23432954343486634</v>
      </c>
      <c r="F57" s="23">
        <f>[4]NSA_DTS!$DT100</f>
        <v>-0.23055964285171737</v>
      </c>
      <c r="G57" s="44">
        <f>[4]NSA_DTS!$DT275</f>
        <v>-4.3872808673578456E-3</v>
      </c>
      <c r="H57" s="24">
        <f>[4]NSA_DTS!$DT150</f>
        <v>53.375208487282904</v>
      </c>
      <c r="I57" s="25">
        <f>[4]NSA_DTS!$DT175</f>
        <v>-2.4252924658789254E-2</v>
      </c>
      <c r="J57" s="26">
        <f>[4]NSA_DTS!$DT200</f>
        <v>-3.565530068670919E-2</v>
      </c>
      <c r="K57" s="25">
        <f>[4]NSA_DTS!$DT225</f>
        <v>-0.19252268853155252</v>
      </c>
      <c r="L57" s="25">
        <f>[4]NSA_DTS!$DT250</f>
        <v>-0.2058282096441918</v>
      </c>
    </row>
    <row r="58" spans="2:22" s="12" customFormat="1" ht="12.75" customHeight="1" x14ac:dyDescent="0.2">
      <c r="B58" s="28"/>
      <c r="C58" s="77" t="s">
        <v>7</v>
      </c>
      <c r="D58" s="57">
        <f>[4]NSA_DTS!$DT26</f>
        <v>18.946905503075204</v>
      </c>
      <c r="E58" s="58">
        <f>[4]NSA_DTS!$DT76</f>
        <v>-8.4383804248283401E-2</v>
      </c>
      <c r="F58" s="59">
        <f>[4]NSA_DTS!$DT101</f>
        <v>-8.2233909159862395E-2</v>
      </c>
      <c r="G58" s="27">
        <f>[4]NSA_DTS!$DT276</f>
        <v>2.2932353499490299E-2</v>
      </c>
      <c r="H58" s="60">
        <f>[4]NSA_DTS!$DT151</f>
        <v>258.4648917580991</v>
      </c>
      <c r="I58" s="61">
        <f>[4]NSA_DTS!$DT176</f>
        <v>2.7254664510099058E-2</v>
      </c>
      <c r="J58" s="62">
        <f>[4]NSA_DTS!$DT201</f>
        <v>1.4361362108176623E-2</v>
      </c>
      <c r="K58" s="61">
        <f>[4]NSA_DTS!$DT226</f>
        <v>-7.0586850228639419E-2</v>
      </c>
      <c r="L58" s="61">
        <f>[4]NSA_DTS!$DT251</f>
        <v>-7.3049027234351249E-2</v>
      </c>
    </row>
    <row r="59" spans="2:22" s="12" customFormat="1" ht="12.75" customHeight="1" x14ac:dyDescent="0.2">
      <c r="B59" s="28"/>
      <c r="C59" s="36" t="s">
        <v>125</v>
      </c>
      <c r="D59" s="57">
        <f>[4]NSA_DTS!$DT27</f>
        <v>177.87193952130553</v>
      </c>
      <c r="E59" s="58">
        <f>[4]NSA_DTS!$DT77</f>
        <v>-3.1995834550570978E-2</v>
      </c>
      <c r="F59" s="59">
        <f>[4]NSA_DTS!$DT102</f>
        <v>-2.8629993776174034E-2</v>
      </c>
      <c r="G59" s="27">
        <f>[4]NSA_DTS!$DT277</f>
        <v>4.6370042572217107E-2</v>
      </c>
      <c r="H59" s="60">
        <f>[4]NSA_DTS!$DT152</f>
        <v>2352.0396466030679</v>
      </c>
      <c r="I59" s="61">
        <f>[4]NSA_DTS!$DT177</f>
        <v>5.1237821901401137E-2</v>
      </c>
      <c r="J59" s="62">
        <f>[4]NSA_DTS!$DT202</f>
        <v>4.1665031332695612E-2</v>
      </c>
      <c r="K59" s="61">
        <f>[4]NSA_DTS!$DT227</f>
        <v>-6.2023531884485283E-3</v>
      </c>
      <c r="L59" s="61">
        <f>[4]NSA_DTS!$DT252</f>
        <v>-1.2011801168805625E-2</v>
      </c>
    </row>
    <row r="60" spans="2:22" s="12" customFormat="1" ht="12.75" hidden="1" customHeight="1" x14ac:dyDescent="0.2">
      <c r="B60" s="28"/>
      <c r="C60" s="78"/>
      <c r="D60" s="79"/>
      <c r="E60" s="23"/>
      <c r="F60" s="80"/>
      <c r="G60" s="80"/>
      <c r="H60" s="80"/>
      <c r="I60" s="23"/>
      <c r="J60" s="80"/>
      <c r="K60" s="80"/>
      <c r="L60" s="80"/>
    </row>
    <row r="61" spans="2:22" s="12" customFormat="1" ht="12.75" hidden="1" customHeight="1" x14ac:dyDescent="0.2">
      <c r="B61" s="28"/>
      <c r="C61" s="78"/>
      <c r="D61" s="79"/>
      <c r="E61" s="23"/>
      <c r="F61" s="80"/>
      <c r="G61" s="80"/>
      <c r="H61" s="80"/>
      <c r="I61" s="23"/>
      <c r="J61" s="80"/>
      <c r="K61" s="80"/>
      <c r="L61" s="80"/>
    </row>
    <row r="62" spans="2:22" s="12" customFormat="1" ht="12.75" hidden="1" customHeight="1" x14ac:dyDescent="0.2">
      <c r="B62" s="28"/>
      <c r="C62" s="78"/>
      <c r="D62" s="79"/>
      <c r="E62" s="23"/>
      <c r="F62" s="80"/>
      <c r="G62" s="80"/>
      <c r="H62" s="80"/>
      <c r="I62" s="23"/>
      <c r="J62" s="80"/>
      <c r="K62" s="80"/>
      <c r="L62" s="80"/>
    </row>
    <row r="63" spans="2:22" s="123" customFormat="1" ht="12.75" customHeight="1" x14ac:dyDescent="0.2">
      <c r="C63" s="525" t="s">
        <v>86</v>
      </c>
      <c r="D63" s="126">
        <f>[26]Mois!$CI$11/1000000</f>
        <v>30.853466690000001</v>
      </c>
      <c r="E63" s="535">
        <f>'[26]Evo mois'!$CI$11</f>
        <v>3.943319944086765E-2</v>
      </c>
      <c r="F63" s="127">
        <f>'[10]Evo Mois'!$CI$10</f>
        <v>5.966874366744368E-2</v>
      </c>
      <c r="G63" s="542">
        <f>'[10]Evo ACM'!$CH$10</f>
        <v>6.8775066736013191E-2</v>
      </c>
      <c r="H63" s="527">
        <f>'[26]Cumul ACM'!$CI$11/1000000</f>
        <v>387.24451215000005</v>
      </c>
      <c r="I63" s="535">
        <f>'[26]Evo ACM'!$CI$11</f>
        <v>9.0142023924024928E-2</v>
      </c>
      <c r="J63" s="127">
        <f>'[10]Evo ACM'!$CI$10</f>
        <v>8.1634687173563592E-2</v>
      </c>
      <c r="K63" s="536">
        <f>'[26]Evo PCAP'!$CI$11</f>
        <v>2.0681112454019823E-2</v>
      </c>
      <c r="L63" s="127">
        <f>'[10]Evo PCAP'!$CI$10</f>
        <v>2.403653657763094E-2</v>
      </c>
    </row>
    <row r="64" spans="2:22" s="123" customFormat="1" ht="12.75" customHeight="1" x14ac:dyDescent="0.2">
      <c r="C64" s="154" t="s">
        <v>50</v>
      </c>
      <c r="D64" s="528">
        <f>[26]Mois!$CI$5/1000000</f>
        <v>27.017997659999999</v>
      </c>
      <c r="E64" s="538">
        <f>'[26]Evo mois'!$CI$5</f>
        <v>5.7407966797152321E-2</v>
      </c>
      <c r="F64" s="537">
        <f>'[10]Evo Mois'!$CI$5</f>
        <v>5.9478817819081931E-2</v>
      </c>
      <c r="G64" s="538">
        <f>'[10]Evo ACM'!$CH$5</f>
        <v>8.2348558845346309E-2</v>
      </c>
      <c r="H64" s="528">
        <f>'[26]Cumul ACM'!$CI$5/1000000</f>
        <v>334.03273988000001</v>
      </c>
      <c r="I64" s="538">
        <f>'[26]Evo ACM'!$CI$5</f>
        <v>0.10827318198346747</v>
      </c>
      <c r="J64" s="537">
        <f>'[10]Evo ACM'!$CI$5</f>
        <v>9.3854512686261327E-2</v>
      </c>
      <c r="K64" s="538">
        <f>'[26]Evo PCAP'!$CI$5</f>
        <v>3.5106179958639183E-2</v>
      </c>
      <c r="L64" s="537">
        <f>'[10]Evo PCAP'!$CI$5</f>
        <v>2.0331854484434642E-2</v>
      </c>
      <c r="N64" s="166"/>
      <c r="O64" s="166"/>
      <c r="P64" s="166"/>
      <c r="Q64" s="166"/>
      <c r="R64" s="166"/>
      <c r="S64" s="166"/>
      <c r="T64" s="166"/>
      <c r="U64" s="166"/>
      <c r="V64" s="166"/>
    </row>
    <row r="65" spans="2:22" s="123" customFormat="1" ht="12.75" customHeight="1" x14ac:dyDescent="0.2">
      <c r="C65" s="530" t="s">
        <v>87</v>
      </c>
      <c r="D65" s="139">
        <f>[26]Mois!$CI$6/1000000</f>
        <v>21.86489766</v>
      </c>
      <c r="E65" s="145">
        <f>'[26]Evo mois'!$CI$6</f>
        <v>4.7643619359367229E-2</v>
      </c>
      <c r="F65" s="144">
        <f>'[10]Evo Mois'!$CI$6</f>
        <v>4.8989056783344864E-2</v>
      </c>
      <c r="G65" s="145">
        <f>'[10]Evo ACM'!$CH$6</f>
        <v>7.323256946130563E-2</v>
      </c>
      <c r="H65" s="139">
        <f>'[26]Cumul ACM'!$CI$6/1000000</f>
        <v>270.80227099000007</v>
      </c>
      <c r="I65" s="145">
        <f>'[26]Evo ACM'!$CI$6</f>
        <v>9.6577372073333834E-2</v>
      </c>
      <c r="J65" s="144">
        <f>'[10]Evo ACM'!$CI$6</f>
        <v>8.2691126127293124E-2</v>
      </c>
      <c r="K65" s="145">
        <f>'[26]Evo PCAP'!$CI$6</f>
        <v>2.8921562260586731E-2</v>
      </c>
      <c r="L65" s="144">
        <f>'[10]Evo PCAP'!$CI$6</f>
        <v>1.6250350383537837E-2</v>
      </c>
      <c r="N65" s="166"/>
      <c r="O65" s="166"/>
      <c r="P65" s="166"/>
      <c r="Q65" s="166"/>
      <c r="R65" s="166"/>
      <c r="S65" s="166"/>
      <c r="T65" s="166"/>
      <c r="U65" s="166"/>
      <c r="V65" s="166"/>
    </row>
    <row r="66" spans="2:22" s="123" customFormat="1" ht="12.75" customHeight="1" x14ac:dyDescent="0.2">
      <c r="C66" s="530" t="s">
        <v>88</v>
      </c>
      <c r="D66" s="139">
        <f>[26]Mois!$CI$7/1000000</f>
        <v>1.9393150299999999</v>
      </c>
      <c r="E66" s="145">
        <f>'[26]Evo mois'!$CI$7</f>
        <v>0.26219087432331456</v>
      </c>
      <c r="F66" s="144">
        <f>'[10]Evo Mois'!$CI$7</f>
        <v>0.25576595778460476</v>
      </c>
      <c r="G66" s="145">
        <f>'[10]Evo ACM'!$CH$7</f>
        <v>0.18629297166792003</v>
      </c>
      <c r="H66" s="139">
        <f>'[26]Cumul ACM'!$CI$7/1000000</f>
        <v>22.545804140000001</v>
      </c>
      <c r="I66" s="145">
        <f>'[26]Evo ACM'!$CI$7</f>
        <v>0.20215641070881918</v>
      </c>
      <c r="J66" s="144">
        <f>'[10]Evo ACM'!$CI$7</f>
        <v>0.19681748394840026</v>
      </c>
      <c r="K66" s="145">
        <f>'[26]Evo PCAP'!$CI$7</f>
        <v>0.19406426007656341</v>
      </c>
      <c r="L66" s="144">
        <f>'[10]Evo PCAP'!$CI$7</f>
        <v>0.18104664127533887</v>
      </c>
      <c r="N66" s="166"/>
      <c r="O66" s="166"/>
      <c r="P66" s="166"/>
      <c r="Q66" s="166"/>
      <c r="R66" s="166"/>
      <c r="S66" s="166"/>
      <c r="T66" s="166"/>
      <c r="U66" s="166"/>
      <c r="V66" s="166"/>
    </row>
    <row r="67" spans="2:22" s="123" customFormat="1" ht="12.75" customHeight="1" x14ac:dyDescent="0.2">
      <c r="C67" s="530" t="s">
        <v>89</v>
      </c>
      <c r="D67" s="139">
        <f>[26]Mois!$CI$8/1000000</f>
        <v>3.2137849700000003</v>
      </c>
      <c r="E67" s="145">
        <f>'[26]Evo mois'!$CI$8</f>
        <v>2.2150341296539366E-2</v>
      </c>
      <c r="F67" s="144">
        <f>'[10]Evo Mois'!$CI$8</f>
        <v>2.772306276574299E-2</v>
      </c>
      <c r="G67" s="145">
        <f>'[10]Evo ACM'!$CH$8</f>
        <v>9.1913655794080285E-2</v>
      </c>
      <c r="H67" s="139">
        <f>'[26]Cumul ACM'!$CI$8/1000000</f>
        <v>40.684664750000003</v>
      </c>
      <c r="I67" s="145">
        <f>'[26]Evo ACM'!$CI$8</f>
        <v>0.13986456468992858</v>
      </c>
      <c r="J67" s="144">
        <f>'[10]Evo ACM'!$CI$8</f>
        <v>0.11719932123934051</v>
      </c>
      <c r="K67" s="145">
        <f>'[26]Evo PCAP'!$CI$8</f>
        <v>1.914631126650912E-3</v>
      </c>
      <c r="L67" s="144">
        <f>'[10]Evo PCAP'!$CI$8</f>
        <v>-3.2926168119847832E-2</v>
      </c>
      <c r="N67" s="166"/>
      <c r="O67" s="166"/>
      <c r="P67" s="166"/>
      <c r="Q67" s="166"/>
      <c r="R67" s="166"/>
      <c r="S67" s="166"/>
      <c r="T67" s="166"/>
      <c r="U67" s="166"/>
      <c r="V67" s="166"/>
    </row>
    <row r="68" spans="2:22" s="123" customFormat="1" ht="12.75" customHeight="1" x14ac:dyDescent="0.2">
      <c r="C68" s="531" t="s">
        <v>90</v>
      </c>
      <c r="D68" s="532">
        <f>[26]Mois!$CI$9/1000000</f>
        <v>3.8354690299999996</v>
      </c>
      <c r="E68" s="540">
        <f>'[26]Evo mois'!$CI$9</f>
        <v>5.8952474870051397E-2</v>
      </c>
      <c r="F68" s="539">
        <f>'[10]Evo Mois'!$CI$9</f>
        <v>6.1019836127749194E-2</v>
      </c>
      <c r="G68" s="540">
        <f>'[10]Evo ACM'!$CH$9</f>
        <v>-1.6643337827320193E-2</v>
      </c>
      <c r="H68" s="532">
        <f>'[26]Cumul ACM'!$CI$9/1000000</f>
        <v>47.751438280000002</v>
      </c>
      <c r="I68" s="540">
        <f>'[26]Evo ACM'!$CI$9</f>
        <v>1.1024799563034371E-2</v>
      </c>
      <c r="J68" s="539">
        <f>'[10]Evo ACM'!$CI$9</f>
        <v>3.4419396616609532E-3</v>
      </c>
      <c r="K68" s="540">
        <f>'[26]Evo PCAP'!$CI$9</f>
        <v>5.6674391471188468E-2</v>
      </c>
      <c r="L68" s="539">
        <f>'[10]Evo PCAP'!$CI$9</f>
        <v>5.0500331730738646E-2</v>
      </c>
      <c r="N68" s="166"/>
      <c r="O68" s="166"/>
      <c r="P68" s="166"/>
      <c r="Q68" s="166"/>
      <c r="R68" s="166"/>
      <c r="S68" s="166"/>
      <c r="T68" s="166"/>
      <c r="U68" s="166"/>
      <c r="V68" s="166"/>
    </row>
    <row r="69" spans="2:22" s="123" customFormat="1" ht="12.75" customHeight="1" x14ac:dyDescent="0.2">
      <c r="B69" s="167"/>
      <c r="C69" s="168"/>
      <c r="D69" s="169"/>
      <c r="E69" s="170"/>
      <c r="F69" s="170"/>
      <c r="G69" s="170"/>
      <c r="H69" s="171"/>
      <c r="I69" s="170"/>
      <c r="J69" s="170"/>
      <c r="K69" s="170"/>
      <c r="L69" s="170"/>
    </row>
    <row r="70" spans="2:22" s="123" customFormat="1" ht="38.25" customHeight="1" x14ac:dyDescent="0.2">
      <c r="B70" s="167"/>
      <c r="C70" s="844" t="s">
        <v>259</v>
      </c>
      <c r="D70" s="847" t="s">
        <v>78</v>
      </c>
      <c r="E70" s="848"/>
      <c r="F70" s="848"/>
      <c r="G70" s="847" t="s">
        <v>79</v>
      </c>
      <c r="H70" s="848"/>
      <c r="I70" s="848"/>
      <c r="J70" s="849"/>
      <c r="K70" s="847" t="s">
        <v>80</v>
      </c>
      <c r="L70" s="849"/>
    </row>
    <row r="71" spans="2:22" s="123" customFormat="1" ht="48.75" customHeight="1" x14ac:dyDescent="0.2">
      <c r="B71" s="167"/>
      <c r="C71" s="845"/>
      <c r="D71" s="850" t="str">
        <f>D38</f>
        <v>Données brutes  février 2022</v>
      </c>
      <c r="E71" s="852" t="str">
        <f>E38</f>
        <v>Taux de croissance  fév 2022 / fév 2021</v>
      </c>
      <c r="F71" s="853"/>
      <c r="G71" s="854" t="str">
        <f>G38</f>
        <v>Rappel :
Taux ACM CVS-CJO à fin janv 2021</v>
      </c>
      <c r="H71" s="856" t="str">
        <f>H38</f>
        <v>Données brutes mars 2021 - fév 2022</v>
      </c>
      <c r="I71" s="852" t="str">
        <f>I38</f>
        <v>Taux ACM (mars 2021 - fév 2022 / mars 2020 - fév 2021)</v>
      </c>
      <c r="J71" s="853"/>
      <c r="K71" s="852" t="str">
        <f>K38</f>
        <v>( janv à fév 2022 ) /
( janv à fév 2021 )</v>
      </c>
      <c r="L71" s="853"/>
    </row>
    <row r="72" spans="2:22" s="123" customFormat="1" ht="38.25" customHeight="1" x14ac:dyDescent="0.2">
      <c r="B72" s="167"/>
      <c r="C72" s="846"/>
      <c r="D72" s="851"/>
      <c r="E72" s="124" t="s">
        <v>81</v>
      </c>
      <c r="F72" s="124" t="s">
        <v>82</v>
      </c>
      <c r="G72" s="855"/>
      <c r="H72" s="857"/>
      <c r="I72" s="124" t="s">
        <v>81</v>
      </c>
      <c r="J72" s="124" t="s">
        <v>82</v>
      </c>
      <c r="K72" s="124" t="s">
        <v>81</v>
      </c>
      <c r="L72" s="124" t="s">
        <v>82</v>
      </c>
    </row>
    <row r="73" spans="2:22" s="12" customFormat="1" ht="12.75" customHeight="1" x14ac:dyDescent="0.2">
      <c r="B73" s="28"/>
      <c r="C73" s="31" t="s">
        <v>83</v>
      </c>
      <c r="D73" s="32">
        <f>[4]SA_DTS!$DT5</f>
        <v>210.93512366834977</v>
      </c>
      <c r="E73" s="33">
        <f>[4]SA_DTS!$DT55</f>
        <v>4.7811732857829359E-2</v>
      </c>
      <c r="F73" s="34">
        <f>[4]SA_DTS!$DT80</f>
        <v>5.2252366753039459E-2</v>
      </c>
      <c r="G73" s="33">
        <f>[4]SA_DTS!$DT255</f>
        <v>9.9456924983900574E-2</v>
      </c>
      <c r="H73" s="35">
        <f>[4]SA_DTS!$DT130</f>
        <v>2647.6546031713788</v>
      </c>
      <c r="I73" s="33">
        <f>[4]SA_DTS!$DT155</f>
        <v>0.10434728491431189</v>
      </c>
      <c r="J73" s="34">
        <f>[4]SA_DTS!$DT180</f>
        <v>9.6457902812045138E-2</v>
      </c>
      <c r="K73" s="33">
        <f>[4]SA_DTS!$DT205</f>
        <v>0.12159344689723928</v>
      </c>
      <c r="L73" s="33">
        <f>[4]SA_DTS!$DT230</f>
        <v>0.11625154641223578</v>
      </c>
    </row>
    <row r="74" spans="2:22" s="12" customFormat="1" ht="12.75" customHeight="1" x14ac:dyDescent="0.2">
      <c r="B74" s="28"/>
      <c r="C74" s="36" t="s">
        <v>84</v>
      </c>
      <c r="D74" s="37">
        <f>[4]SA_DTS!$DT6</f>
        <v>141.37498358622668</v>
      </c>
      <c r="E74" s="38">
        <f>[4]SA_DTS!$DT56</f>
        <v>1.2642999036849734E-2</v>
      </c>
      <c r="F74" s="39">
        <f>[4]SA_DTS!$DT81</f>
        <v>1.5822107436365584E-2</v>
      </c>
      <c r="G74" s="40">
        <f>[4]SA_DTS!$DT256</f>
        <v>8.0510564125652939E-2</v>
      </c>
      <c r="H74" s="41">
        <f>[4]SA_DTS!$DT131</f>
        <v>1775.7961552213856</v>
      </c>
      <c r="I74" s="42">
        <f>[4]SA_DTS!$DT156</f>
        <v>8.1526080170080117E-2</v>
      </c>
      <c r="J74" s="43">
        <f>[4]SA_DTS!$DT181</f>
        <v>7.3555521216200237E-2</v>
      </c>
      <c r="K74" s="42">
        <f>[4]SA_DTS!$DT206</f>
        <v>8.1266017508650368E-2</v>
      </c>
      <c r="L74" s="42">
        <f>[4]SA_DTS!$DT231</f>
        <v>7.0892283124650124E-2</v>
      </c>
    </row>
    <row r="75" spans="2:22" s="12" customFormat="1" ht="12.75" customHeight="1" x14ac:dyDescent="0.2">
      <c r="B75" s="28"/>
      <c r="C75" s="20" t="s">
        <v>34</v>
      </c>
      <c r="D75" s="21">
        <f>[4]SA_DTS!$DT7</f>
        <v>44.147915102380196</v>
      </c>
      <c r="E75" s="22">
        <f>[4]SA_DTS!$DT57</f>
        <v>-1.7093251732798076E-2</v>
      </c>
      <c r="F75" s="23">
        <f>[4]SA_DTS!$DT82</f>
        <v>-1.0773121643558259E-2</v>
      </c>
      <c r="G75" s="44">
        <f>[4]SA_DTS!$DT257</f>
        <v>0.11149892307937281</v>
      </c>
      <c r="H75" s="24">
        <f>[4]SA_DTS!$DT132</f>
        <v>547.87253703810563</v>
      </c>
      <c r="I75" s="25">
        <f>[4]SA_DTS!$DT157</f>
        <v>0.12834706819984021</v>
      </c>
      <c r="J75" s="26">
        <f>[4]SA_DTS!$DT182</f>
        <v>0.10987829971294838</v>
      </c>
      <c r="K75" s="25">
        <f>[4]SA_DTS!$DT207</f>
        <v>1.5553095808994666E-2</v>
      </c>
      <c r="L75" s="25">
        <f>[4]SA_DTS!$DT232</f>
        <v>4.4864375000071011E-3</v>
      </c>
    </row>
    <row r="76" spans="2:22" s="12" customFormat="1" ht="12.75" customHeight="1" x14ac:dyDescent="0.2">
      <c r="B76" s="28"/>
      <c r="C76" s="45" t="s">
        <v>35</v>
      </c>
      <c r="D76" s="21">
        <f>[4]SA_DTS!$DT8</f>
        <v>11.363016653191723</v>
      </c>
      <c r="E76" s="22">
        <f>[4]SA_DTS!$DT58</f>
        <v>-5.1061310291174111E-2</v>
      </c>
      <c r="F76" s="23">
        <f>[4]SA_DTS!$DT83</f>
        <v>-4.0696042330534032E-2</v>
      </c>
      <c r="G76" s="44">
        <f>[4]SA_DTS!$DT258</f>
        <v>8.4304619360889843E-2</v>
      </c>
      <c r="H76" s="24">
        <f>[4]SA_DTS!$DT133</f>
        <v>152.23092032532071</v>
      </c>
      <c r="I76" s="25">
        <f>[4]SA_DTS!$DT158</f>
        <v>9.6417631820050032E-2</v>
      </c>
      <c r="J76" s="26">
        <f>[4]SA_DTS!$DT183</f>
        <v>8.3231089042597572E-2</v>
      </c>
      <c r="K76" s="25">
        <f>[4]SA_DTS!$DT208</f>
        <v>1.3138484906809467E-2</v>
      </c>
      <c r="L76" s="25">
        <f>[4]SA_DTS!$DT233</f>
        <v>6.4757675970870121E-3</v>
      </c>
    </row>
    <row r="77" spans="2:22" s="12" customFormat="1" ht="12.75" customHeight="1" x14ac:dyDescent="0.2">
      <c r="B77" s="28"/>
      <c r="C77" s="45" t="s">
        <v>36</v>
      </c>
      <c r="D77" s="21">
        <f>[4]SA_DTS!$DT9</f>
        <v>24.490342444924099</v>
      </c>
      <c r="E77" s="22">
        <f>[4]SA_DTS!$DT59</f>
        <v>-1.2637649570973464E-3</v>
      </c>
      <c r="F77" s="23">
        <f>[4]SA_DTS!$DT84</f>
        <v>6.1319500634877677E-3</v>
      </c>
      <c r="G77" s="44">
        <f>[4]SA_DTS!$DT259</f>
        <v>0.10867520414912035</v>
      </c>
      <c r="H77" s="24">
        <f>[4]SA_DTS!$DT134</f>
        <v>294.43674848462177</v>
      </c>
      <c r="I77" s="25">
        <f>[4]SA_DTS!$DT159</f>
        <v>0.12603927132020432</v>
      </c>
      <c r="J77" s="26">
        <f>[4]SA_DTS!$DT184</f>
        <v>0.10848844967090154</v>
      </c>
      <c r="K77" s="25">
        <f>[4]SA_DTS!$DT209</f>
        <v>1.9915867275996701E-2</v>
      </c>
      <c r="L77" s="25">
        <f>[4]SA_DTS!$DT234</f>
        <v>1.082521132594283E-2</v>
      </c>
    </row>
    <row r="78" spans="2:22" s="12" customFormat="1" ht="12.75" customHeight="1" x14ac:dyDescent="0.2">
      <c r="B78" s="28"/>
      <c r="C78" s="45" t="s">
        <v>15</v>
      </c>
      <c r="D78" s="21">
        <f>[4]SA_DTS!$DT10</f>
        <v>7.5622140787935397</v>
      </c>
      <c r="E78" s="22">
        <f>[4]SA_DTS!$DT60</f>
        <v>-2.2556321678088076E-2</v>
      </c>
      <c r="F78" s="23">
        <f>[4]SA_DTS!$DT85</f>
        <v>-2.4525880850943427E-2</v>
      </c>
      <c r="G78" s="44">
        <f>[4]SA_DTS!$DT260</f>
        <v>0.16696012799806192</v>
      </c>
      <c r="H78" s="24">
        <f>[4]SA_DTS!$DT135</f>
        <v>91.980412125134805</v>
      </c>
      <c r="I78" s="25">
        <f>[4]SA_DTS!$DT160</f>
        <v>0.19137099721478745</v>
      </c>
      <c r="J78" s="26">
        <f>[4]SA_DTS!$DT185</f>
        <v>0.15927916219804139</v>
      </c>
      <c r="K78" s="25">
        <f>[4]SA_DTS!$DT210</f>
        <v>-1.9901883416748589E-3</v>
      </c>
      <c r="L78" s="25">
        <f>[4]SA_DTS!$DT235</f>
        <v>-2.494349867919976E-2</v>
      </c>
    </row>
    <row r="79" spans="2:22" s="12" customFormat="1" ht="12.75" customHeight="1" x14ac:dyDescent="0.2">
      <c r="B79" s="28"/>
      <c r="C79" s="46" t="s">
        <v>31</v>
      </c>
      <c r="D79" s="47">
        <f>[4]SA_DTS!$DT12</f>
        <v>26.869216170839497</v>
      </c>
      <c r="E79" s="48">
        <f>[4]SA_DTS!$DT62</f>
        <v>-7.1533152240409459E-3</v>
      </c>
      <c r="F79" s="49">
        <f>[4]SA_DTS!$DT87</f>
        <v>-5.6276491361962888E-3</v>
      </c>
      <c r="G79" s="50">
        <f>[4]SA_DTS!$DT262</f>
        <v>0.10108122147166831</v>
      </c>
      <c r="H79" s="51">
        <f>[4]SA_DTS!$DT137</f>
        <v>350.04532942651099</v>
      </c>
      <c r="I79" s="52">
        <f>[4]SA_DTS!$DT162</f>
        <v>0.10141974565311762</v>
      </c>
      <c r="J79" s="53">
        <f>[4]SA_DTS!$DT187</f>
        <v>9.3710482244152349E-2</v>
      </c>
      <c r="K79" s="52">
        <f>[4]SA_DTS!$DT212</f>
        <v>5.3590622196111548E-2</v>
      </c>
      <c r="L79" s="52">
        <f>[4]SA_DTS!$DT237</f>
        <v>4.4841107287900472E-2</v>
      </c>
    </row>
    <row r="80" spans="2:22" s="12" customFormat="1" ht="12.75" customHeight="1" x14ac:dyDescent="0.2">
      <c r="B80" s="28"/>
      <c r="C80" s="55" t="s">
        <v>16</v>
      </c>
      <c r="D80" s="21">
        <f>[4]SA_DTS!$DT13</f>
        <v>7.6416185941176398</v>
      </c>
      <c r="E80" s="22">
        <f>[4]SA_DTS!$DT63</f>
        <v>-3.9256716889600196E-2</v>
      </c>
      <c r="F80" s="23">
        <f>[4]SA_DTS!$DT88</f>
        <v>-3.9910934861836278E-2</v>
      </c>
      <c r="G80" s="44">
        <f>[4]SA_DTS!$DT263</f>
        <v>0.16990881619821674</v>
      </c>
      <c r="H80" s="24">
        <f>[4]SA_DTS!$DT138</f>
        <v>96.491377994775036</v>
      </c>
      <c r="I80" s="25">
        <f>[4]SA_DTS!$DT163</f>
        <v>0.18919558433425165</v>
      </c>
      <c r="J80" s="26">
        <f>[4]SA_DTS!$DT188</f>
        <v>0.16341388303321436</v>
      </c>
      <c r="K80" s="25">
        <f>[4]SA_DTS!$DT213</f>
        <v>-9.858451206723351E-3</v>
      </c>
      <c r="L80" s="25">
        <f>[4]SA_DTS!$DT238</f>
        <v>-3.4026011675094114E-2</v>
      </c>
    </row>
    <row r="81" spans="2:12" s="12" customFormat="1" ht="12.75" customHeight="1" x14ac:dyDescent="0.2">
      <c r="B81" s="28"/>
      <c r="C81" s="56" t="s">
        <v>17</v>
      </c>
      <c r="D81" s="57">
        <f>[4]SA_DTS!$DT14</f>
        <v>17.633437845558596</v>
      </c>
      <c r="E81" s="58">
        <f>[4]SA_DTS!$DT64</f>
        <v>1.2100828987126055E-2</v>
      </c>
      <c r="F81" s="59">
        <f>[4]SA_DTS!$DT89</f>
        <v>1.1901338688126151E-2</v>
      </c>
      <c r="G81" s="27">
        <f>[4]SA_DTS!$DT264</f>
        <v>7.060253002790029E-2</v>
      </c>
      <c r="H81" s="60">
        <f>[4]SA_DTS!$DT139</f>
        <v>233.38966496444951</v>
      </c>
      <c r="I81" s="61">
        <f>[4]SA_DTS!$DT164</f>
        <v>6.3093099046385825E-2</v>
      </c>
      <c r="J81" s="62">
        <f>[4]SA_DTS!$DT189</f>
        <v>6.2776001833185546E-2</v>
      </c>
      <c r="K81" s="61">
        <f>[4]SA_DTS!$DT214</f>
        <v>9.1136322035317185E-2</v>
      </c>
      <c r="L81" s="61">
        <f>[4]SA_DTS!$DT239</f>
        <v>8.6329785834349027E-2</v>
      </c>
    </row>
    <row r="82" spans="2:12" s="12" customFormat="1" ht="12.75" customHeight="1" x14ac:dyDescent="0.2">
      <c r="B82" s="28"/>
      <c r="C82" s="63" t="s">
        <v>11</v>
      </c>
      <c r="D82" s="47">
        <f>[4]SA_DTS!$DT16</f>
        <v>10.0169691051874</v>
      </c>
      <c r="E82" s="48">
        <f>[4]SA_DTS!$DT66</f>
        <v>-0.21253743525724056</v>
      </c>
      <c r="F82" s="49">
        <f>[4]SA_DTS!$DT91</f>
        <v>-0.22182236134775979</v>
      </c>
      <c r="G82" s="50">
        <f>[4]SA_DTS!$DT266</f>
        <v>0.23656695352776258</v>
      </c>
      <c r="H82" s="51">
        <f>[4]SA_DTS!$DT141</f>
        <v>142.67939482317078</v>
      </c>
      <c r="I82" s="52">
        <f>[4]SA_DTS!$DT166</f>
        <v>0.16720690461564014</v>
      </c>
      <c r="J82" s="53">
        <f>[4]SA_DTS!$DT191</f>
        <v>0.15373698507987243</v>
      </c>
      <c r="K82" s="52">
        <f>[4]SA_DTS!$DT216</f>
        <v>1.0450665433737516E-2</v>
      </c>
      <c r="L82" s="52">
        <f>[4]SA_DTS!$DT241</f>
        <v>-1.1452318144826168E-2</v>
      </c>
    </row>
    <row r="83" spans="2:12" s="12" customFormat="1" ht="12.75" customHeight="1" x14ac:dyDescent="0.2">
      <c r="B83" s="28"/>
      <c r="C83" s="64" t="s">
        <v>8</v>
      </c>
      <c r="D83" s="57">
        <f>[4]SA_DTS!$DT17</f>
        <v>10.110688923267301</v>
      </c>
      <c r="E83" s="58">
        <f>[4]SA_DTS!$DT67</f>
        <v>7.9667022870388182E-2</v>
      </c>
      <c r="F83" s="59">
        <f>[4]SA_DTS!$DT92</f>
        <v>7.7596794950216985E-2</v>
      </c>
      <c r="G83" s="65">
        <f>[4]SA_DTS!$DT267</f>
        <v>0.21652715360638486</v>
      </c>
      <c r="H83" s="60">
        <f>[4]SA_DTS!$DT142</f>
        <v>131.37644129006404</v>
      </c>
      <c r="I83" s="66">
        <f>[4]SA_DTS!$DT167</f>
        <v>0.23539070181075772</v>
      </c>
      <c r="J83" s="62">
        <f>[4]SA_DTS!$DT192</f>
        <v>0.22147617249003759</v>
      </c>
      <c r="K83" s="61">
        <f>[4]SA_DTS!$DT217</f>
        <v>9.2872632307720915E-2</v>
      </c>
      <c r="L83" s="61">
        <f>[4]SA_DTS!$DT242</f>
        <v>7.8558806631344735E-2</v>
      </c>
    </row>
    <row r="84" spans="2:12" s="12" customFormat="1" ht="12.75" customHeight="1" x14ac:dyDescent="0.2">
      <c r="B84" s="28"/>
      <c r="C84" s="20" t="s">
        <v>85</v>
      </c>
      <c r="D84" s="21">
        <f>[4]SA_DTS!$DT18</f>
        <v>48.421228024007405</v>
      </c>
      <c r="E84" s="22">
        <f>[4]SA_DTS!$DT68</f>
        <v>0.10234333672359508</v>
      </c>
      <c r="F84" s="23">
        <f>[4]SA_DTS!$DT93</f>
        <v>0.10294283305218888</v>
      </c>
      <c r="G84" s="44">
        <f>[4]SA_DTS!$DT268</f>
        <v>-2.0213248383863403E-2</v>
      </c>
      <c r="H84" s="24">
        <f>[4]SA_DTS!$DT143</f>
        <v>579.13791591747622</v>
      </c>
      <c r="I84" s="25">
        <f>[4]SA_DTS!$DT168</f>
        <v>-2.0976089659972885E-2</v>
      </c>
      <c r="J84" s="26">
        <f>[4]SA_DTS!$DT193</f>
        <v>-1.9010360047911679E-2</v>
      </c>
      <c r="K84" s="25">
        <f>[4]SA_DTS!$DT218</f>
        <v>0.17105085185201419</v>
      </c>
      <c r="L84" s="25">
        <f>[4]SA_DTS!$DT243</f>
        <v>0.17009256013478957</v>
      </c>
    </row>
    <row r="85" spans="2:12" s="12" customFormat="1" ht="12.75" customHeight="1" x14ac:dyDescent="0.2">
      <c r="B85" s="28"/>
      <c r="C85" s="45" t="s">
        <v>14</v>
      </c>
      <c r="D85" s="21">
        <f>[4]SA_DTS!$DT19</f>
        <v>32.566475228880201</v>
      </c>
      <c r="E85" s="22">
        <f>[4]SA_DTS!$DT69</f>
        <v>0.17537268342475931</v>
      </c>
      <c r="F85" s="23">
        <f>[4]SA_DTS!$DT94</f>
        <v>0.17929413561031904</v>
      </c>
      <c r="G85" s="44">
        <f>[4]SA_DTS!$DT269</f>
        <v>-4.7716774632041714E-2</v>
      </c>
      <c r="H85" s="24">
        <f>[4]SA_DTS!$DT144</f>
        <v>372.95964007162138</v>
      </c>
      <c r="I85" s="25">
        <f>[4]SA_DTS!$DT169</f>
        <v>-4.5504579811665113E-2</v>
      </c>
      <c r="J85" s="26">
        <f>[4]SA_DTS!$DT194</f>
        <v>-4.1532987013415013E-2</v>
      </c>
      <c r="K85" s="25">
        <f>[4]SA_DTS!$DT219</f>
        <v>0.29666685561759976</v>
      </c>
      <c r="L85" s="25">
        <f>[4]SA_DTS!$DT244</f>
        <v>0.28818016648854283</v>
      </c>
    </row>
    <row r="86" spans="2:12" s="12" customFormat="1" ht="12.75" customHeight="1" x14ac:dyDescent="0.2">
      <c r="B86" s="28"/>
      <c r="C86" s="45" t="s">
        <v>69</v>
      </c>
      <c r="D86" s="21">
        <f>[4]SA_DTS!$DT20</f>
        <v>15.854752795127201</v>
      </c>
      <c r="E86" s="22">
        <f>[4]SA_DTS!$DT70</f>
        <v>-2.2419600080915592E-2</v>
      </c>
      <c r="F86" s="23">
        <f>[4]SA_DTS!$DT95</f>
        <v>-2.2415459651000003E-2</v>
      </c>
      <c r="G86" s="44">
        <f>[4]SA_DTS!$DT270</f>
        <v>3.2793315849070526E-2</v>
      </c>
      <c r="H86" s="24">
        <f>[4]SA_DTS!$DT145</f>
        <v>206.17827584585481</v>
      </c>
      <c r="I86" s="25">
        <f>[4]SA_DTS!$DT170</f>
        <v>2.6752853624676165E-2</v>
      </c>
      <c r="J86" s="26">
        <f>[4]SA_DTS!$DT195</f>
        <v>2.4450127943272504E-2</v>
      </c>
      <c r="K86" s="25">
        <f>[4]SA_DTS!$DT220</f>
        <v>-1.9707059620340583E-2</v>
      </c>
      <c r="L86" s="25">
        <f>[4]SA_DTS!$DT245</f>
        <v>-2.5035845146618385E-2</v>
      </c>
    </row>
    <row r="87" spans="2:12" s="12" customFormat="1" ht="12.75" customHeight="1" x14ac:dyDescent="0.2">
      <c r="B87" s="28"/>
      <c r="C87" s="67" t="s">
        <v>32</v>
      </c>
      <c r="D87" s="68">
        <f>[4]SA_DTS!$DT22</f>
        <v>69.560140082123112</v>
      </c>
      <c r="E87" s="69">
        <f>[4]SA_DTS!$DT72</f>
        <v>0.12738845988811232</v>
      </c>
      <c r="F87" s="70">
        <f>[4]SA_DTS!$DT97</f>
        <v>0.13170658976139538</v>
      </c>
      <c r="G87" s="40">
        <f>[4]SA_DTS!$DT272</f>
        <v>0.1404951271262076</v>
      </c>
      <c r="H87" s="71">
        <f>[4]SA_DTS!$DT147</f>
        <v>871.85844794999366</v>
      </c>
      <c r="I87" s="72">
        <f>[4]SA_DTS!$DT172</f>
        <v>0.15394167580570128</v>
      </c>
      <c r="J87" s="73">
        <f>[4]SA_DTS!$DT197</f>
        <v>0.14619624032801837</v>
      </c>
      <c r="K87" s="72">
        <f>[4]SA_DTS!$DT222</f>
        <v>0.21577919058311279</v>
      </c>
      <c r="L87" s="72">
        <f>[4]SA_DTS!$DT247</f>
        <v>0.21561483983423169</v>
      </c>
    </row>
    <row r="88" spans="2:12" s="12" customFormat="1" ht="12.75" customHeight="1" x14ac:dyDescent="0.2">
      <c r="B88" s="28"/>
      <c r="C88" s="74" t="s">
        <v>12</v>
      </c>
      <c r="D88" s="21">
        <f>[4]SA_DTS!$DT23</f>
        <v>55.143772464138898</v>
      </c>
      <c r="E88" s="22">
        <f>[4]SA_DTS!$DT73</f>
        <v>0.18296335450019807</v>
      </c>
      <c r="F88" s="23">
        <f>[4]SA_DTS!$DT98</f>
        <v>0.18482543529900752</v>
      </c>
      <c r="G88" s="44">
        <f>[4]SA_DTS!$DT273</f>
        <v>0.16025248602614028</v>
      </c>
      <c r="H88" s="24">
        <f>[4]SA_DTS!$DT148</f>
        <v>680.87106575926191</v>
      </c>
      <c r="I88" s="25">
        <f>[4]SA_DTS!$DT173</f>
        <v>0.1763141894418927</v>
      </c>
      <c r="J88" s="26">
        <f>[4]SA_DTS!$DT198</f>
        <v>0.1698748894592903</v>
      </c>
      <c r="K88" s="25">
        <f>[4]SA_DTS!$DT223</f>
        <v>0.29305145790111742</v>
      </c>
      <c r="L88" s="25">
        <f>[4]SA_DTS!$DT248</f>
        <v>0.28924406927852875</v>
      </c>
    </row>
    <row r="89" spans="2:12" s="12" customFormat="1" ht="12.75" customHeight="1" x14ac:dyDescent="0.2">
      <c r="B89" s="28"/>
      <c r="C89" s="75" t="s">
        <v>18</v>
      </c>
      <c r="D89" s="21">
        <f>[4]SA_DTS!$DT24</f>
        <v>50.578217813256401</v>
      </c>
      <c r="E89" s="22">
        <f>[4]SA_DTS!$DT74</f>
        <v>0.20426061141649354</v>
      </c>
      <c r="F89" s="23">
        <f>[4]SA_DTS!$DT99</f>
        <v>0.20588293238139532</v>
      </c>
      <c r="G89" s="44">
        <f>[4]SA_DTS!$DT274</f>
        <v>0.16694752397774315</v>
      </c>
      <c r="H89" s="24">
        <f>[4]SA_DTS!$DT149</f>
        <v>620.88996908157071</v>
      </c>
      <c r="I89" s="25">
        <f>[4]SA_DTS!$DT174</f>
        <v>0.18598603449214468</v>
      </c>
      <c r="J89" s="26">
        <f>[4]SA_DTS!$DT199</f>
        <v>0.17872555401239953</v>
      </c>
      <c r="K89" s="25">
        <f>[4]SA_DTS!$DT224</f>
        <v>0.31927368106827836</v>
      </c>
      <c r="L89" s="25">
        <f>[4]SA_DTS!$DT249</f>
        <v>0.31584809338211661</v>
      </c>
    </row>
    <row r="90" spans="2:12" s="12" customFormat="1" ht="12.75" customHeight="1" x14ac:dyDescent="0.2">
      <c r="B90" s="28"/>
      <c r="C90" s="55" t="s">
        <v>19</v>
      </c>
      <c r="D90" s="76">
        <f>[4]SA_DTS!$DT25</f>
        <v>4.5655546508825049</v>
      </c>
      <c r="E90" s="22">
        <f>[4]SA_DTS!$DT75</f>
        <v>-1.0831948049629725E-2</v>
      </c>
      <c r="F90" s="23">
        <f>[4]SA_DTS!$DT100</f>
        <v>-9.7600387740200967E-3</v>
      </c>
      <c r="G90" s="44">
        <f>[4]SA_DTS!$DT275</f>
        <v>9.6253286003360028E-2</v>
      </c>
      <c r="H90" s="24">
        <f>[4]SA_DTS!$DT150</f>
        <v>59.981096677691205</v>
      </c>
      <c r="I90" s="25">
        <f>[4]SA_DTS!$DT175</f>
        <v>8.4743389345496745E-2</v>
      </c>
      <c r="J90" s="26">
        <f>[4]SA_DTS!$DT200</f>
        <v>8.558497335160653E-2</v>
      </c>
      <c r="K90" s="25">
        <f>[4]SA_DTS!$DT225</f>
        <v>3.8969111393760691E-2</v>
      </c>
      <c r="L90" s="25">
        <f>[4]SA_DTS!$DT250</f>
        <v>3.5478375720015665E-2</v>
      </c>
    </row>
    <row r="91" spans="2:12" s="12" customFormat="1" ht="12.75" customHeight="1" x14ac:dyDescent="0.2">
      <c r="B91" s="28"/>
      <c r="C91" s="77" t="s">
        <v>7</v>
      </c>
      <c r="D91" s="57">
        <f>[4]SA_DTS!$DT26</f>
        <v>14.4163676179842</v>
      </c>
      <c r="E91" s="58">
        <f>[4]SA_DTS!$DT76</f>
        <v>-4.4343055310032242E-2</v>
      </c>
      <c r="F91" s="59">
        <f>[4]SA_DTS!$DT101</f>
        <v>-3.947175347379317E-2</v>
      </c>
      <c r="G91" s="27">
        <f>[4]SA_DTS!$DT276</f>
        <v>7.5947955130978073E-2</v>
      </c>
      <c r="H91" s="60">
        <f>[4]SA_DTS!$DT151</f>
        <v>190.98738219073195</v>
      </c>
      <c r="I91" s="61">
        <f>[4]SA_DTS!$DT176</f>
        <v>8.0668638108583046E-2</v>
      </c>
      <c r="J91" s="62">
        <f>[4]SA_DTS!$DT201</f>
        <v>6.867738963185066E-2</v>
      </c>
      <c r="K91" s="61">
        <f>[4]SA_DTS!$DT226</f>
        <v>-2.0989656671253965E-2</v>
      </c>
      <c r="L91" s="61">
        <f>[4]SA_DTS!$DT251</f>
        <v>-2.2982973444649391E-2</v>
      </c>
    </row>
    <row r="92" spans="2:12" s="12" customFormat="1" ht="12.75" customHeight="1" x14ac:dyDescent="0.2">
      <c r="B92" s="28"/>
      <c r="C92" s="36" t="s">
        <v>125</v>
      </c>
      <c r="D92" s="57">
        <f>[4]SA_DTS!$DT27</f>
        <v>162.51389564434237</v>
      </c>
      <c r="E92" s="58">
        <f>[4]SA_DTS!$DT77</f>
        <v>3.2592054743303178E-2</v>
      </c>
      <c r="F92" s="59">
        <f>[4]SA_DTS!$DT102</f>
        <v>3.8062362672736327E-2</v>
      </c>
      <c r="G92" s="27">
        <f>[4]SA_DTS!$DT277</f>
        <v>0.13826005193969793</v>
      </c>
      <c r="H92" s="60">
        <f>[4]SA_DTS!$DT152</f>
        <v>2068.516687253903</v>
      </c>
      <c r="I92" s="61">
        <f>[4]SA_DTS!$DT177</f>
        <v>0.14539774960385854</v>
      </c>
      <c r="J92" s="62">
        <f>[4]SA_DTS!$DT202</f>
        <v>0.13390377730967362</v>
      </c>
      <c r="K92" s="61">
        <f>[4]SA_DTS!$DT227</f>
        <v>0.10628454931206677</v>
      </c>
      <c r="L92" s="61">
        <f>[4]SA_DTS!$DT252</f>
        <v>0.10107589917126569</v>
      </c>
    </row>
    <row r="93" spans="2:12" s="12" customFormat="1" ht="12.75" hidden="1" customHeight="1" x14ac:dyDescent="0.2">
      <c r="B93" s="28"/>
      <c r="C93" s="64"/>
      <c r="D93" s="57"/>
      <c r="E93" s="58"/>
      <c r="F93" s="59"/>
      <c r="G93" s="81"/>
      <c r="H93" s="60"/>
      <c r="I93" s="61"/>
      <c r="J93" s="62"/>
      <c r="K93" s="61"/>
      <c r="L93" s="61"/>
    </row>
    <row r="94" spans="2:12" s="12" customFormat="1" ht="12.75" hidden="1" customHeight="1" x14ac:dyDescent="0.2">
      <c r="B94" s="28"/>
      <c r="C94" s="64"/>
      <c r="D94" s="57"/>
      <c r="E94" s="58"/>
      <c r="F94" s="59"/>
      <c r="G94" s="81"/>
      <c r="H94" s="60"/>
      <c r="I94" s="61"/>
      <c r="J94" s="62"/>
      <c r="K94" s="61"/>
      <c r="L94" s="61"/>
    </row>
    <row r="95" spans="2:12" s="12" customFormat="1" ht="12.75" hidden="1" customHeight="1" x14ac:dyDescent="0.2">
      <c r="B95" s="28"/>
      <c r="C95" s="64"/>
      <c r="D95" s="57"/>
      <c r="E95" s="58"/>
      <c r="F95" s="59"/>
      <c r="G95" s="81"/>
      <c r="H95" s="60"/>
      <c r="I95" s="61"/>
      <c r="J95" s="62"/>
      <c r="K95" s="61"/>
      <c r="L95" s="61"/>
    </row>
    <row r="96" spans="2:12" s="123" customFormat="1" ht="12.75" customHeight="1" x14ac:dyDescent="0.2">
      <c r="C96" s="525" t="s">
        <v>86</v>
      </c>
      <c r="D96" s="126">
        <f>[27]Mois!$CI$11/1000000</f>
        <v>27.438999160000005</v>
      </c>
      <c r="E96" s="127">
        <f>'[27]Evo mois'!$CI$11</f>
        <v>5.3156237874756318E-2</v>
      </c>
      <c r="F96" s="127">
        <f>'[11]Evo Mois'!$CI$10</f>
        <v>0.10202115703657011</v>
      </c>
      <c r="G96" s="542">
        <f>'[11]Evo ACM'!$CH$10</f>
        <v>0.13700212856689165</v>
      </c>
      <c r="H96" s="527">
        <f>'[27]Cumul ACM'!$CI$11/1000000</f>
        <v>342.49145349000008</v>
      </c>
      <c r="I96" s="127">
        <f>'[27]Evo ACM'!$CI$11</f>
        <v>0.14616742603338739</v>
      </c>
      <c r="J96" s="127">
        <f>'[11]Evo ACM'!$CI$10</f>
        <v>0.14392376214525648</v>
      </c>
      <c r="K96" s="127">
        <f>'[27]Evo PCAP'!$CI$11</f>
        <v>4.2967788212696423E-2</v>
      </c>
      <c r="L96" s="127">
        <f>'[11]Evo PCAP'!$CI$10</f>
        <v>8.0694451697180813E-2</v>
      </c>
    </row>
    <row r="97" spans="1:198" s="123" customFormat="1" ht="12.75" customHeight="1" x14ac:dyDescent="0.2">
      <c r="C97" s="154" t="s">
        <v>50</v>
      </c>
      <c r="D97" s="528">
        <f>[27]Mois!$CI$5/1000000</f>
        <v>24.508976830000002</v>
      </c>
      <c r="E97" s="538">
        <f>'[27]Evo mois'!$CI$5</f>
        <v>0.10093955354686157</v>
      </c>
      <c r="F97" s="537">
        <f>'[11]Evo Mois'!$CI$5</f>
        <v>0.10186460936924613</v>
      </c>
      <c r="G97" s="538">
        <f>'[11]Evo ACM'!$CH$5</f>
        <v>0.1484000544172146</v>
      </c>
      <c r="H97" s="528">
        <f>'[27]Cumul ACM'!$CI$5/1000000</f>
        <v>292.15060654000001</v>
      </c>
      <c r="I97" s="538">
        <f>'[27]Evo ACM'!$CI$5</f>
        <v>0.16976905466549819</v>
      </c>
      <c r="J97" s="537">
        <f>'[11]Evo ACM'!$CI$5</f>
        <v>0.15371419179766455</v>
      </c>
      <c r="K97" s="538">
        <f>'[27]Evo PCAP'!$CI$5</f>
        <v>9.3751838500862661E-2</v>
      </c>
      <c r="L97" s="537">
        <f>'[11]Evo PCAP'!$CI$5</f>
        <v>8.1595433542350104E-2</v>
      </c>
      <c r="N97" s="166"/>
      <c r="O97" s="166"/>
      <c r="P97" s="166"/>
      <c r="Q97" s="166"/>
      <c r="R97" s="166"/>
      <c r="S97" s="166"/>
      <c r="T97" s="166"/>
      <c r="U97" s="166"/>
      <c r="V97" s="166"/>
    </row>
    <row r="98" spans="1:198" s="123" customFormat="1" ht="12.75" customHeight="1" x14ac:dyDescent="0.2">
      <c r="C98" s="530" t="s">
        <v>87</v>
      </c>
      <c r="D98" s="139">
        <f>[27]Mois!$CI$6/1000000</f>
        <v>20.17422805</v>
      </c>
      <c r="E98" s="145">
        <f>'[27]Evo mois'!$CI$6</f>
        <v>9.2829308638735508E-2</v>
      </c>
      <c r="F98" s="144">
        <f>'[11]Evo Mois'!$CI$6</f>
        <v>9.2628687127776388E-2</v>
      </c>
      <c r="G98" s="145">
        <f>'[11]Evo ACM'!$CH$6</f>
        <v>0.14109524701989318</v>
      </c>
      <c r="H98" s="139">
        <f>'[27]Cumul ACM'!$CI$6/1000000</f>
        <v>241.27465256000002</v>
      </c>
      <c r="I98" s="145">
        <f>'[27]Evo ACM'!$CI$6</f>
        <v>0.16153493703405353</v>
      </c>
      <c r="J98" s="144">
        <f>'[11]Evo ACM'!$CI$6</f>
        <v>0.14768154116823307</v>
      </c>
      <c r="K98" s="145">
        <f>'[27]Evo PCAP'!$CI$6</f>
        <v>7.9319467042300751E-2</v>
      </c>
      <c r="L98" s="144">
        <f>'[11]Evo PCAP'!$CI$6</f>
        <v>6.5815290796428227E-2</v>
      </c>
      <c r="N98" s="166"/>
      <c r="O98" s="166"/>
      <c r="P98" s="166"/>
      <c r="Q98" s="166"/>
      <c r="R98" s="166"/>
      <c r="S98" s="166"/>
      <c r="T98" s="166"/>
      <c r="U98" s="166"/>
      <c r="V98" s="166"/>
    </row>
    <row r="99" spans="1:198" s="123" customFormat="1" ht="12.75" customHeight="1" x14ac:dyDescent="0.2">
      <c r="C99" s="530" t="s">
        <v>88</v>
      </c>
      <c r="D99" s="139">
        <f>[27]Mois!$CI$7/1000000</f>
        <v>2.181638</v>
      </c>
      <c r="E99" s="145">
        <f>'[27]Evo mois'!$CI$7</f>
        <v>0.25976777969045584</v>
      </c>
      <c r="F99" s="144">
        <f>'[11]Evo Mois'!$CI$7</f>
        <v>0.2569253343656297</v>
      </c>
      <c r="G99" s="145">
        <f>'[11]Evo ACM'!$CH$7</f>
        <v>0.2454714351240932</v>
      </c>
      <c r="H99" s="139">
        <f>'[27]Cumul ACM'!$CI$7/1000000</f>
        <v>26.467231020000003</v>
      </c>
      <c r="I99" s="145">
        <f>'[27]Evo ACM'!$CI$7</f>
        <v>0.27070648580270751</v>
      </c>
      <c r="J99" s="144">
        <f>'[11]Evo ACM'!$CI$7</f>
        <v>0.25019370609040714</v>
      </c>
      <c r="K99" s="145">
        <f>'[27]Evo PCAP'!$CI$7</f>
        <v>0.28905816349217206</v>
      </c>
      <c r="L99" s="144">
        <f>'[11]Evo PCAP'!$CI$7</f>
        <v>0.2705440380547115</v>
      </c>
      <c r="N99" s="166"/>
      <c r="O99" s="166"/>
      <c r="P99" s="166"/>
      <c r="Q99" s="166"/>
      <c r="R99" s="166"/>
      <c r="S99" s="166"/>
      <c r="T99" s="166"/>
      <c r="U99" s="166"/>
      <c r="V99" s="166"/>
    </row>
    <row r="100" spans="1:198" s="123" customFormat="1" ht="12.75" customHeight="1" x14ac:dyDescent="0.2">
      <c r="C100" s="530" t="s">
        <v>89</v>
      </c>
      <c r="D100" s="139">
        <f>[27]Mois!$CI$8/1000000</f>
        <v>2.15311078</v>
      </c>
      <c r="E100" s="145">
        <f>'[27]Evo mois'!$CI$8</f>
        <v>4.0377686472246488E-2</v>
      </c>
      <c r="F100" s="144">
        <f>'[11]Evo Mois'!$CI$8</f>
        <v>3.9565626436179224E-2</v>
      </c>
      <c r="G100" s="145">
        <f>'[11]Evo ACM'!$CH$8</f>
        <v>0.12668945097755202</v>
      </c>
      <c r="H100" s="139">
        <f>'[27]Cumul ACM'!$CI$8/1000000</f>
        <v>24.408722960000002</v>
      </c>
      <c r="I100" s="145">
        <f>'[27]Evo ACM'!$CI$8</f>
        <v>0.15127944019765183</v>
      </c>
      <c r="J100" s="144">
        <f>'[11]Evo ACM'!$CI$8</f>
        <v>0.11883777295562958</v>
      </c>
      <c r="K100" s="145">
        <f>'[27]Evo PCAP'!$CI$8</f>
        <v>6.6048407638618967E-2</v>
      </c>
      <c r="L100" s="144">
        <f>'[11]Evo PCAP'!$CI$8</f>
        <v>5.3951787699985321E-2</v>
      </c>
      <c r="N100" s="166"/>
      <c r="O100" s="166"/>
      <c r="P100" s="166"/>
      <c r="Q100" s="166"/>
      <c r="R100" s="166"/>
      <c r="S100" s="166"/>
      <c r="T100" s="166"/>
      <c r="U100" s="166"/>
      <c r="V100" s="166"/>
    </row>
    <row r="101" spans="1:198" s="123" customFormat="1" ht="12.75" customHeight="1" x14ac:dyDescent="0.2">
      <c r="C101" s="154" t="s">
        <v>90</v>
      </c>
      <c r="D101" s="139">
        <f>[27]Mois!$CI$9/1000000</f>
        <v>2.92988844</v>
      </c>
      <c r="E101" s="141">
        <f>'[27]Evo mois'!$CI$9</f>
        <v>0.10441697780904691</v>
      </c>
      <c r="F101" s="543">
        <f>'[11]Evo Mois'!$CI$9</f>
        <v>0.10326219760335031</v>
      </c>
      <c r="G101" s="141">
        <f>'[11]Evo ACM'!$CH$9</f>
        <v>5.5115733102420794E-2</v>
      </c>
      <c r="H101" s="139">
        <f>'[27]Cumul ACM'!$CI$9/1000000</f>
        <v>37.172586669999994</v>
      </c>
      <c r="I101" s="141">
        <f>'[27]Evo ACM'!$CI$9</f>
        <v>8.3225121685936321E-2</v>
      </c>
      <c r="J101" s="543">
        <f>'[11]Evo ACM'!$CI$9</f>
        <v>7.2468817261471141E-2</v>
      </c>
      <c r="K101" s="141">
        <f>'[27]Evo PCAP'!$CI$9</f>
        <v>8.8087294817665418E-2</v>
      </c>
      <c r="L101" s="539">
        <f>'[11]Evo PCAP'!$CI$9</f>
        <v>7.3608288811922273E-2</v>
      </c>
      <c r="N101" s="166"/>
      <c r="O101" s="166"/>
      <c r="P101" s="166"/>
      <c r="Q101" s="166"/>
      <c r="R101" s="166"/>
      <c r="S101" s="166"/>
      <c r="T101" s="166"/>
      <c r="U101" s="166"/>
      <c r="V101" s="166"/>
    </row>
    <row r="102" spans="1:198" s="123" customFormat="1" ht="12.75" customHeight="1" x14ac:dyDescent="0.2">
      <c r="B102" s="167"/>
      <c r="C102" s="544"/>
      <c r="D102" s="545"/>
      <c r="E102" s="546"/>
      <c r="F102" s="546"/>
      <c r="G102" s="546"/>
      <c r="H102" s="546"/>
      <c r="I102" s="546"/>
      <c r="J102" s="546"/>
      <c r="K102" s="546"/>
      <c r="L102" s="172" t="s">
        <v>47</v>
      </c>
    </row>
    <row r="103" spans="1:198" s="123" customFormat="1" ht="12.75" hidden="1" customHeight="1" x14ac:dyDescent="0.2">
      <c r="B103" s="167"/>
      <c r="C103" s="547"/>
      <c r="D103" s="548"/>
      <c r="E103" s="141"/>
      <c r="F103" s="549"/>
      <c r="G103" s="549"/>
      <c r="H103" s="549"/>
      <c r="I103" s="141"/>
      <c r="J103" s="549"/>
      <c r="K103" s="549"/>
      <c r="L103" s="549"/>
    </row>
    <row r="104" spans="1:198" s="123" customFormat="1" ht="12.75" hidden="1" customHeight="1" x14ac:dyDescent="0.2">
      <c r="B104" s="167"/>
      <c r="C104" s="547"/>
      <c r="D104" s="548"/>
      <c r="E104" s="141"/>
      <c r="F104" s="549"/>
      <c r="G104" s="549"/>
      <c r="H104" s="549"/>
      <c r="I104" s="141"/>
      <c r="J104" s="549"/>
      <c r="K104" s="549"/>
      <c r="L104" s="549"/>
    </row>
    <row r="105" spans="1:198" s="123" customFormat="1" ht="12.75" hidden="1" customHeight="1" x14ac:dyDescent="0.2">
      <c r="B105" s="167"/>
      <c r="C105" s="547"/>
      <c r="D105" s="548"/>
      <c r="E105" s="141"/>
      <c r="F105" s="549"/>
      <c r="G105" s="549"/>
      <c r="H105" s="549"/>
      <c r="I105" s="141"/>
      <c r="J105" s="549"/>
      <c r="K105" s="549"/>
      <c r="L105" s="549"/>
    </row>
    <row r="106" spans="1:198" s="123" customFormat="1" ht="12.75" hidden="1" customHeight="1" x14ac:dyDescent="0.2">
      <c r="B106" s="167"/>
      <c r="C106" s="168"/>
      <c r="D106" s="169"/>
      <c r="E106" s="170"/>
      <c r="F106" s="170"/>
      <c r="G106" s="170"/>
      <c r="H106" s="171"/>
      <c r="I106" s="170"/>
      <c r="J106" s="170"/>
      <c r="K106" s="170"/>
      <c r="L106" s="170"/>
    </row>
    <row r="107" spans="1:198" s="174" customFormat="1" x14ac:dyDescent="0.2">
      <c r="A107" s="122"/>
      <c r="B107" s="122"/>
      <c r="C107" s="173" t="s">
        <v>91</v>
      </c>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22"/>
      <c r="DB107" s="122"/>
      <c r="DC107" s="122"/>
      <c r="DD107" s="122"/>
      <c r="DE107" s="122"/>
      <c r="DF107" s="122"/>
      <c r="DG107" s="122"/>
      <c r="DH107" s="122"/>
      <c r="DI107" s="122"/>
      <c r="DJ107" s="122"/>
      <c r="DK107" s="122"/>
      <c r="DL107" s="122"/>
      <c r="DM107" s="122"/>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2"/>
      <c r="EU107" s="122"/>
      <c r="EV107" s="122"/>
      <c r="EW107" s="122"/>
      <c r="EX107" s="122"/>
      <c r="EY107" s="122"/>
      <c r="EZ107" s="122"/>
      <c r="FA107" s="122"/>
      <c r="FB107" s="122"/>
      <c r="FC107" s="122"/>
      <c r="FD107" s="122"/>
      <c r="FE107" s="122"/>
      <c r="FF107" s="122"/>
      <c r="FG107" s="122"/>
      <c r="FH107" s="122"/>
      <c r="FI107" s="122"/>
      <c r="FJ107" s="122"/>
      <c r="FK107" s="122"/>
      <c r="FL107" s="122"/>
      <c r="FM107" s="122"/>
      <c r="FN107" s="122"/>
      <c r="FO107" s="122"/>
      <c r="FP107" s="122"/>
      <c r="FQ107" s="122"/>
      <c r="FR107" s="122"/>
      <c r="FS107" s="122"/>
      <c r="FT107" s="122"/>
      <c r="FU107" s="122"/>
      <c r="FV107" s="122"/>
      <c r="FW107" s="122"/>
      <c r="FX107" s="122"/>
      <c r="FY107" s="122"/>
      <c r="FZ107" s="122"/>
      <c r="GA107" s="122"/>
      <c r="GB107" s="122"/>
      <c r="GC107" s="122"/>
      <c r="GD107" s="122"/>
      <c r="GE107" s="122"/>
      <c r="GF107" s="122"/>
      <c r="GG107" s="122"/>
      <c r="GH107" s="122"/>
      <c r="GI107" s="122"/>
      <c r="GJ107" s="122"/>
      <c r="GK107" s="122"/>
      <c r="GL107" s="122"/>
      <c r="GM107" s="122"/>
      <c r="GN107" s="122"/>
      <c r="GO107" s="122"/>
      <c r="GP107" s="122"/>
    </row>
    <row r="108" spans="1:198" s="174" customFormat="1" ht="48.75" customHeight="1" x14ac:dyDescent="0.2">
      <c r="A108" s="122"/>
      <c r="B108" s="122"/>
      <c r="C108" s="858" t="s">
        <v>121</v>
      </c>
      <c r="D108" s="858"/>
      <c r="E108" s="858"/>
      <c r="F108" s="858"/>
      <c r="G108" s="858"/>
      <c r="H108" s="858"/>
      <c r="I108" s="858"/>
      <c r="J108" s="858"/>
      <c r="K108" s="858"/>
      <c r="L108" s="858"/>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c r="CJ108" s="122"/>
      <c r="CK108" s="122"/>
      <c r="CL108" s="122"/>
      <c r="CM108" s="122"/>
      <c r="CN108" s="122"/>
      <c r="CO108" s="122"/>
      <c r="CP108" s="122"/>
      <c r="CQ108" s="122"/>
      <c r="CR108" s="122"/>
      <c r="CS108" s="122"/>
      <c r="CT108" s="122"/>
      <c r="CU108" s="122"/>
      <c r="CV108" s="122"/>
      <c r="CW108" s="122"/>
      <c r="CX108" s="122"/>
      <c r="CY108" s="122"/>
      <c r="CZ108" s="122"/>
      <c r="DA108" s="122"/>
      <c r="DB108" s="122"/>
      <c r="DC108" s="122"/>
      <c r="DD108" s="122"/>
      <c r="DE108" s="122"/>
      <c r="DF108" s="122"/>
      <c r="DG108" s="122"/>
      <c r="DH108" s="122"/>
      <c r="DI108" s="122"/>
      <c r="DJ108" s="122"/>
      <c r="DK108" s="122"/>
      <c r="DL108" s="122"/>
      <c r="DM108" s="122"/>
      <c r="DN108" s="122"/>
      <c r="DO108" s="122"/>
      <c r="DP108" s="122"/>
      <c r="DQ108" s="122"/>
      <c r="DR108" s="122"/>
      <c r="DS108" s="122"/>
      <c r="DT108" s="122"/>
      <c r="DU108" s="122"/>
      <c r="DV108" s="122"/>
      <c r="DW108" s="122"/>
      <c r="DX108" s="122"/>
      <c r="DY108" s="122"/>
      <c r="DZ108" s="122"/>
      <c r="EA108" s="122"/>
      <c r="EB108" s="122"/>
      <c r="EC108" s="122"/>
      <c r="ED108" s="122"/>
      <c r="EE108" s="122"/>
      <c r="EF108" s="122"/>
      <c r="EG108" s="122"/>
      <c r="EH108" s="122"/>
      <c r="EI108" s="122"/>
      <c r="EJ108" s="122"/>
      <c r="EK108" s="122"/>
      <c r="EL108" s="122"/>
      <c r="EM108" s="122"/>
      <c r="EN108" s="122"/>
      <c r="EO108" s="122"/>
      <c r="EP108" s="122"/>
      <c r="EQ108" s="122"/>
      <c r="ER108" s="122"/>
      <c r="ES108" s="122"/>
      <c r="ET108" s="122"/>
      <c r="EU108" s="122"/>
      <c r="EV108" s="122"/>
      <c r="EW108" s="122"/>
      <c r="EX108" s="122"/>
      <c r="EY108" s="122"/>
      <c r="EZ108" s="122"/>
      <c r="FA108" s="122"/>
      <c r="FB108" s="122"/>
      <c r="FC108" s="122"/>
      <c r="FD108" s="122"/>
      <c r="FE108" s="122"/>
      <c r="FF108" s="122"/>
      <c r="FG108" s="122"/>
      <c r="FH108" s="122"/>
      <c r="FI108" s="122"/>
      <c r="FJ108" s="122"/>
      <c r="FK108" s="122"/>
      <c r="FL108" s="122"/>
      <c r="FM108" s="122"/>
      <c r="FN108" s="122"/>
      <c r="FO108" s="122"/>
      <c r="FP108" s="122"/>
      <c r="FQ108" s="122"/>
      <c r="FR108" s="122"/>
      <c r="FS108" s="122"/>
      <c r="FT108" s="122"/>
      <c r="FU108" s="122"/>
      <c r="FV108" s="122"/>
      <c r="FW108" s="122"/>
      <c r="FX108" s="122"/>
      <c r="FY108" s="122"/>
      <c r="FZ108" s="122"/>
      <c r="GA108" s="122"/>
      <c r="GB108" s="122"/>
      <c r="GC108" s="122"/>
      <c r="GD108" s="122"/>
      <c r="GE108" s="122"/>
      <c r="GF108" s="122"/>
      <c r="GG108" s="122"/>
      <c r="GH108" s="122"/>
      <c r="GI108" s="122"/>
      <c r="GJ108" s="122"/>
      <c r="GK108" s="122"/>
      <c r="GL108" s="122"/>
      <c r="GM108" s="122"/>
      <c r="GN108" s="122"/>
      <c r="GO108" s="122"/>
      <c r="GP108" s="122"/>
    </row>
    <row r="109" spans="1:198" ht="48.75" customHeight="1" x14ac:dyDescent="0.2">
      <c r="C109" s="859"/>
      <c r="D109" s="859"/>
      <c r="E109" s="859"/>
      <c r="F109" s="859"/>
      <c r="G109" s="859"/>
      <c r="H109" s="859"/>
      <c r="I109" s="859"/>
      <c r="J109" s="859"/>
      <c r="K109" s="859"/>
      <c r="L109" s="859"/>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X70"/>
  <sheetViews>
    <sheetView showGridLines="0" zoomScale="80" zoomScaleNormal="80" workbookViewId="0">
      <selection activeCell="G38" sqref="G38:J38"/>
    </sheetView>
  </sheetViews>
  <sheetFormatPr baseColWidth="10" defaultRowHeight="14.25" x14ac:dyDescent="0.2"/>
  <cols>
    <col min="1" max="1" width="5.42578125" style="662" customWidth="1"/>
    <col min="2" max="2" width="30.7109375" style="662" customWidth="1"/>
    <col min="3" max="3" width="18.28515625" style="662" customWidth="1"/>
    <col min="4" max="4" width="11.7109375" style="662" customWidth="1"/>
    <col min="5" max="5" width="11.42578125" style="662" customWidth="1"/>
    <col min="6" max="6" width="11.42578125" style="662"/>
    <col min="7" max="15" width="11.42578125" style="662" customWidth="1"/>
    <col min="16" max="16" width="12.28515625" style="662" customWidth="1"/>
    <col min="17" max="17" width="12.42578125" style="662" customWidth="1"/>
    <col min="18" max="16384" width="11.42578125" style="662"/>
  </cols>
  <sheetData>
    <row r="1" spans="1:19" ht="15.75" x14ac:dyDescent="0.2">
      <c r="A1" s="659" t="s">
        <v>92</v>
      </c>
      <c r="B1" s="660"/>
      <c r="C1" s="660"/>
      <c r="D1" s="660"/>
      <c r="E1" s="660"/>
      <c r="F1" s="660"/>
      <c r="G1" s="660"/>
      <c r="H1" s="660"/>
      <c r="I1" s="660"/>
      <c r="J1" s="660"/>
      <c r="K1" s="660"/>
      <c r="L1" s="660"/>
      <c r="M1" s="660"/>
      <c r="N1" s="661"/>
      <c r="O1" s="661"/>
      <c r="P1" s="661"/>
      <c r="Q1" s="661"/>
    </row>
    <row r="2" spans="1:19" x14ac:dyDescent="0.2">
      <c r="Q2" s="661"/>
    </row>
    <row r="3" spans="1:19" ht="30" customHeight="1" x14ac:dyDescent="0.2">
      <c r="D3" s="663" t="s">
        <v>119</v>
      </c>
      <c r="E3" s="663" t="s">
        <v>132</v>
      </c>
      <c r="F3" s="663">
        <v>44197</v>
      </c>
      <c r="G3" s="663">
        <v>44228</v>
      </c>
      <c r="H3" s="663">
        <v>44256</v>
      </c>
      <c r="I3" s="663">
        <v>44287</v>
      </c>
      <c r="J3" s="663">
        <v>44317</v>
      </c>
      <c r="K3" s="663">
        <v>44348</v>
      </c>
      <c r="L3" s="663">
        <v>44378</v>
      </c>
      <c r="M3" s="663">
        <v>44409</v>
      </c>
      <c r="N3" s="663">
        <v>44440</v>
      </c>
      <c r="O3" s="663">
        <v>44470</v>
      </c>
      <c r="P3" s="663">
        <v>44501</v>
      </c>
      <c r="Q3" s="663">
        <v>44531</v>
      </c>
      <c r="R3" s="663" t="s">
        <v>266</v>
      </c>
      <c r="S3" s="663">
        <v>44562</v>
      </c>
    </row>
    <row r="4" spans="1:19" ht="15" x14ac:dyDescent="0.2">
      <c r="B4" s="664" t="s">
        <v>93</v>
      </c>
      <c r="C4" s="665"/>
      <c r="D4" s="666">
        <v>1.8171498012531373E-5</v>
      </c>
      <c r="E4" s="666">
        <v>2.2549219993672764E-5</v>
      </c>
      <c r="F4" s="666">
        <v>-4.5189741842310838E-5</v>
      </c>
      <c r="G4" s="666">
        <v>4.7497139710195313E-7</v>
      </c>
      <c r="H4" s="666">
        <v>-1.0813176943313962E-4</v>
      </c>
      <c r="I4" s="666">
        <v>-1.3130179946052589E-4</v>
      </c>
      <c r="J4" s="666">
        <v>6.7145036284133042E-5</v>
      </c>
      <c r="K4" s="666">
        <v>1.5492827609708826E-4</v>
      </c>
      <c r="L4" s="666">
        <v>2.9099471274740552E-4</v>
      </c>
      <c r="M4" s="666">
        <v>3.2475835236600581E-4</v>
      </c>
      <c r="N4" s="666">
        <v>4.107059980440475E-4</v>
      </c>
      <c r="O4" s="666">
        <v>4.4599187748062263E-4</v>
      </c>
      <c r="P4" s="666">
        <v>5.4085332237985284E-4</v>
      </c>
      <c r="Q4" s="666">
        <v>1.0499945872692873E-3</v>
      </c>
      <c r="R4" s="666">
        <v>2.4852896006444247E-4</v>
      </c>
      <c r="S4" s="666">
        <v>2.9708063688966835E-3</v>
      </c>
    </row>
    <row r="5" spans="1:19" ht="15" x14ac:dyDescent="0.2">
      <c r="B5" s="667" t="s">
        <v>94</v>
      </c>
      <c r="C5" s="668"/>
      <c r="D5" s="669">
        <v>2.5854621654719523E-5</v>
      </c>
      <c r="E5" s="669">
        <v>3.1233776539574265E-5</v>
      </c>
      <c r="F5" s="669">
        <v>1.6411732489007846E-5</v>
      </c>
      <c r="G5" s="669">
        <v>1.7484409483414787E-4</v>
      </c>
      <c r="H5" s="669">
        <v>-1.0576215927460275E-4</v>
      </c>
      <c r="I5" s="669">
        <v>-3.169765314088302E-4</v>
      </c>
      <c r="J5" s="669">
        <v>1.2005559131478272E-4</v>
      </c>
      <c r="K5" s="669">
        <v>3.4606260804248556E-4</v>
      </c>
      <c r="L5" s="669">
        <v>3.8057483009312776E-4</v>
      </c>
      <c r="M5" s="669">
        <v>5.7122822916944038E-4</v>
      </c>
      <c r="N5" s="669">
        <v>3.9948547381696287E-4</v>
      </c>
      <c r="O5" s="669">
        <v>6.5286727994129379E-4</v>
      </c>
      <c r="P5" s="669">
        <v>5.8238300300916812E-4</v>
      </c>
      <c r="Q5" s="669">
        <v>1.7768921597485221E-3</v>
      </c>
      <c r="R5" s="669">
        <v>3.6805983177190527E-4</v>
      </c>
      <c r="S5" s="669">
        <v>5.1372627474381982E-3</v>
      </c>
    </row>
    <row r="6" spans="1:19" x14ac:dyDescent="0.2">
      <c r="B6" s="670" t="s">
        <v>95</v>
      </c>
      <c r="C6" s="671"/>
      <c r="D6" s="672">
        <v>5.9794664797330199E-7</v>
      </c>
      <c r="E6" s="672">
        <v>-4.5319889727668539E-6</v>
      </c>
      <c r="F6" s="672">
        <v>4.8090202812822724E-5</v>
      </c>
      <c r="G6" s="672">
        <v>1.521057549913607E-6</v>
      </c>
      <c r="H6" s="672">
        <v>-1.0170006088572325E-4</v>
      </c>
      <c r="I6" s="672">
        <v>-4.8390554578570111E-4</v>
      </c>
      <c r="J6" s="672">
        <v>9.6530246069370662E-5</v>
      </c>
      <c r="K6" s="672">
        <v>1.2248079050092286E-5</v>
      </c>
      <c r="L6" s="672">
        <v>1.6285274249749904E-4</v>
      </c>
      <c r="M6" s="672">
        <v>1.2029670330937492E-4</v>
      </c>
      <c r="N6" s="672">
        <v>-3.5045883243556286E-4</v>
      </c>
      <c r="O6" s="672">
        <v>-9.6014440426728243E-5</v>
      </c>
      <c r="P6" s="672">
        <v>-4.7078447807857859E-4</v>
      </c>
      <c r="Q6" s="672">
        <v>3.6748323369639735E-4</v>
      </c>
      <c r="R6" s="672">
        <v>-6.6759749227762732E-5</v>
      </c>
      <c r="S6" s="672">
        <v>7.3149447597464778E-4</v>
      </c>
    </row>
    <row r="7" spans="1:19" x14ac:dyDescent="0.2">
      <c r="B7" s="670" t="s">
        <v>96</v>
      </c>
      <c r="C7" s="671"/>
      <c r="D7" s="672">
        <v>8.9092601407436689E-7</v>
      </c>
      <c r="E7" s="672">
        <v>2.5426857122257118E-5</v>
      </c>
      <c r="F7" s="672">
        <v>8.4362860217401803E-5</v>
      </c>
      <c r="G7" s="672">
        <v>-2.7926910713516051E-5</v>
      </c>
      <c r="H7" s="672">
        <v>1.0875587646230755E-5</v>
      </c>
      <c r="I7" s="672">
        <v>7.4711722822584647E-5</v>
      </c>
      <c r="J7" s="672">
        <v>1.0623513898377901E-4</v>
      </c>
      <c r="K7" s="672">
        <v>1.0386691856734132E-4</v>
      </c>
      <c r="L7" s="672">
        <v>1.4474957236298991E-4</v>
      </c>
      <c r="M7" s="672">
        <v>2.1603676376069636E-4</v>
      </c>
      <c r="N7" s="672">
        <v>9.6690111224484454E-5</v>
      </c>
      <c r="O7" s="672">
        <v>-6.6157121108023631E-5</v>
      </c>
      <c r="P7" s="672">
        <v>-7.0834686797915936E-5</v>
      </c>
      <c r="Q7" s="672">
        <v>-4.5475119639593053E-4</v>
      </c>
      <c r="R7" s="672">
        <v>1.4578333505044228E-5</v>
      </c>
      <c r="S7" s="672">
        <v>1.2531027059055067E-3</v>
      </c>
    </row>
    <row r="8" spans="1:19" x14ac:dyDescent="0.2">
      <c r="B8" s="670" t="s">
        <v>97</v>
      </c>
      <c r="C8" s="671"/>
      <c r="D8" s="672">
        <v>6.7935500114302272E-7</v>
      </c>
      <c r="E8" s="672">
        <v>-1.4674243728030056E-5</v>
      </c>
      <c r="F8" s="672">
        <v>9.4077348110843673E-5</v>
      </c>
      <c r="G8" s="672">
        <v>1.061093840286631E-4</v>
      </c>
      <c r="H8" s="672">
        <v>-1.2163328284020558E-5</v>
      </c>
      <c r="I8" s="672">
        <v>1.9649831419266128E-4</v>
      </c>
      <c r="J8" s="672">
        <v>1.2596690117461229E-4</v>
      </c>
      <c r="K8" s="672">
        <v>-1.0113051887450375E-4</v>
      </c>
      <c r="L8" s="672">
        <v>2.607280066533324E-4</v>
      </c>
      <c r="M8" s="672">
        <v>2.3087327871706975E-6</v>
      </c>
      <c r="N8" s="672">
        <v>-6.8485730946932222E-4</v>
      </c>
      <c r="O8" s="672">
        <v>-2.8176955351844057E-5</v>
      </c>
      <c r="P8" s="672">
        <v>-6.883091670538688E-4</v>
      </c>
      <c r="Q8" s="672">
        <v>9.2525015534072885E-4</v>
      </c>
      <c r="R8" s="672">
        <v>5.0482850399991008E-6</v>
      </c>
      <c r="S8" s="672">
        <v>9.2056808828355763E-4</v>
      </c>
    </row>
    <row r="9" spans="1:19" x14ac:dyDescent="0.2">
      <c r="B9" s="670" t="s">
        <v>98</v>
      </c>
      <c r="C9" s="671"/>
      <c r="D9" s="672">
        <v>-2.0870303585329708E-7</v>
      </c>
      <c r="E9" s="672">
        <v>-3.2664714251451343E-5</v>
      </c>
      <c r="F9" s="672">
        <v>-1.6908911794943915E-4</v>
      </c>
      <c r="G9" s="672">
        <v>-2.9048488760996527E-4</v>
      </c>
      <c r="H9" s="672">
        <v>-6.2759686185398511E-4</v>
      </c>
      <c r="I9" s="672">
        <v>-3.8829781403144636E-3</v>
      </c>
      <c r="J9" s="672">
        <v>2.6554545299095622E-5</v>
      </c>
      <c r="K9" s="672">
        <v>2.4898793225691662E-4</v>
      </c>
      <c r="L9" s="672">
        <v>-1.1071579368171491E-4</v>
      </c>
      <c r="M9" s="672">
        <v>3.4618927997343008E-4</v>
      </c>
      <c r="N9" s="672">
        <v>-5.761753732635988E-5</v>
      </c>
      <c r="O9" s="672">
        <v>-3.8144552147612032E-4</v>
      </c>
      <c r="P9" s="672">
        <v>-4.2704647908275994E-4</v>
      </c>
      <c r="Q9" s="672">
        <v>1.7295940380512853E-4</v>
      </c>
      <c r="R9" s="672">
        <v>-4.6590564788184796E-4</v>
      </c>
      <c r="S9" s="672">
        <v>-8.937543886513577E-4</v>
      </c>
    </row>
    <row r="10" spans="1:19" x14ac:dyDescent="0.2">
      <c r="B10" s="673" t="s">
        <v>99</v>
      </c>
      <c r="C10" s="674"/>
      <c r="D10" s="672">
        <v>-1.0139953132703994E-7</v>
      </c>
      <c r="E10" s="672">
        <v>9.6958927618295832E-5</v>
      </c>
      <c r="F10" s="672">
        <v>8.0707963181048115E-5</v>
      </c>
      <c r="G10" s="672">
        <v>5.5969721342252754E-5</v>
      </c>
      <c r="H10" s="672">
        <v>-1.2676034724212748E-5</v>
      </c>
      <c r="I10" s="672">
        <v>4.0618082810039979E-4</v>
      </c>
      <c r="J10" s="672">
        <v>6.8195587760699894E-4</v>
      </c>
      <c r="K10" s="672">
        <v>6.4650353193207444E-4</v>
      </c>
      <c r="L10" s="672">
        <v>7.1035369825289685E-4</v>
      </c>
      <c r="M10" s="672">
        <v>8.7556569618252311E-4</v>
      </c>
      <c r="N10" s="672">
        <v>8.5653193827806007E-4</v>
      </c>
      <c r="O10" s="672">
        <v>1.1287041972711798E-3</v>
      </c>
      <c r="P10" s="672">
        <v>1.7153426402947147E-3</v>
      </c>
      <c r="Q10" s="672">
        <v>2.7528030610408649E-3</v>
      </c>
      <c r="R10" s="672">
        <v>8.1841721123954159E-4</v>
      </c>
      <c r="S10" s="672">
        <v>3.0261933602226954E-3</v>
      </c>
    </row>
    <row r="11" spans="1:19" x14ac:dyDescent="0.2">
      <c r="B11" s="670" t="s">
        <v>100</v>
      </c>
      <c r="C11" s="671"/>
      <c r="D11" s="672">
        <v>-1.1908528844140065E-6</v>
      </c>
      <c r="E11" s="672">
        <v>-1.1430266092338215E-4</v>
      </c>
      <c r="F11" s="672">
        <v>-4.0567080950382195E-4</v>
      </c>
      <c r="G11" s="672">
        <v>-6.2746410606617786E-4</v>
      </c>
      <c r="H11" s="672">
        <v>-9.5922049382179964E-4</v>
      </c>
      <c r="I11" s="672">
        <v>1.8795410325456174E-5</v>
      </c>
      <c r="J11" s="672">
        <v>6.7403959189715756E-4</v>
      </c>
      <c r="K11" s="672">
        <v>6.0395457731976521E-4</v>
      </c>
      <c r="L11" s="672">
        <v>4.3715280994849337E-4</v>
      </c>
      <c r="M11" s="672">
        <v>4.3333416631741173E-4</v>
      </c>
      <c r="N11" s="672">
        <v>7.8113607215013481E-4</v>
      </c>
      <c r="O11" s="672">
        <v>1.0656954543006858E-3</v>
      </c>
      <c r="P11" s="672">
        <v>8.6995552483903893E-4</v>
      </c>
      <c r="Q11" s="672">
        <v>1.3327259814785997E-3</v>
      </c>
      <c r="R11" s="672">
        <v>3.2905827920903796E-4</v>
      </c>
      <c r="S11" s="672">
        <v>-4.7947139730664112E-5</v>
      </c>
    </row>
    <row r="12" spans="1:19" x14ac:dyDescent="0.2">
      <c r="B12" s="670" t="s">
        <v>101</v>
      </c>
      <c r="C12" s="671"/>
      <c r="D12" s="672">
        <v>2.1958344764705373E-7</v>
      </c>
      <c r="E12" s="672">
        <v>1.5929253627988693E-4</v>
      </c>
      <c r="F12" s="672">
        <v>2.3715162309301263E-4</v>
      </c>
      <c r="G12" s="672">
        <v>2.9757667009522315E-4</v>
      </c>
      <c r="H12" s="672">
        <v>3.4772296191643015E-4</v>
      </c>
      <c r="I12" s="672">
        <v>5.4489651589895161E-4</v>
      </c>
      <c r="J12" s="672">
        <v>7.1165130282824229E-4</v>
      </c>
      <c r="K12" s="672">
        <v>6.9510740460443365E-4</v>
      </c>
      <c r="L12" s="672">
        <v>8.2312612482526859E-4</v>
      </c>
      <c r="M12" s="672">
        <v>1.0008761339073136E-3</v>
      </c>
      <c r="N12" s="672">
        <v>9.0612016248825533E-4</v>
      </c>
      <c r="O12" s="672">
        <v>1.1776739790216872E-3</v>
      </c>
      <c r="P12" s="672">
        <v>2.0255757484861636E-3</v>
      </c>
      <c r="Q12" s="672">
        <v>3.2567127559868236E-3</v>
      </c>
      <c r="R12" s="672">
        <v>1.0036033492746288E-3</v>
      </c>
      <c r="S12" s="672">
        <v>4.0987540075425599E-3</v>
      </c>
    </row>
    <row r="13" spans="1:19" x14ac:dyDescent="0.2">
      <c r="B13" s="673" t="s">
        <v>102</v>
      </c>
      <c r="C13" s="674"/>
      <c r="D13" s="672">
        <v>2.6255040519451711E-7</v>
      </c>
      <c r="E13" s="672">
        <v>2.7040000944555942E-5</v>
      </c>
      <c r="F13" s="672">
        <v>4.9526464891425093E-5</v>
      </c>
      <c r="G13" s="672">
        <v>-6.539542971761847E-5</v>
      </c>
      <c r="H13" s="672">
        <v>5.663114834919547E-5</v>
      </c>
      <c r="I13" s="672">
        <v>-3.1747932637848919E-4</v>
      </c>
      <c r="J13" s="672">
        <v>-1.7745157857285143E-4</v>
      </c>
      <c r="K13" s="672">
        <v>-4.3782696587113534E-5</v>
      </c>
      <c r="L13" s="672">
        <v>3.2862569278013787E-4</v>
      </c>
      <c r="M13" s="672">
        <v>2.0610271453547213E-4</v>
      </c>
      <c r="N13" s="672">
        <v>-1.3203683507323483E-4</v>
      </c>
      <c r="O13" s="672">
        <v>5.9233576097517115E-4</v>
      </c>
      <c r="P13" s="672">
        <v>1.1739718177148362E-3</v>
      </c>
      <c r="Q13" s="672">
        <v>7.218793168926263E-3</v>
      </c>
      <c r="R13" s="672">
        <v>8.0648573161168358E-4</v>
      </c>
      <c r="S13" s="672">
        <v>1.2232150189531721E-2</v>
      </c>
    </row>
    <row r="14" spans="1:19" x14ac:dyDescent="0.2">
      <c r="B14" s="673" t="s">
        <v>103</v>
      </c>
      <c r="C14" s="674"/>
      <c r="D14" s="672">
        <v>3.9313041326760612E-6</v>
      </c>
      <c r="E14" s="672">
        <v>-1.6486253410774587E-5</v>
      </c>
      <c r="F14" s="672">
        <v>4.1826898124752709E-4</v>
      </c>
      <c r="G14" s="672">
        <v>-5.8360905174970057E-5</v>
      </c>
      <c r="H14" s="672">
        <v>3.5589327508067647E-4</v>
      </c>
      <c r="I14" s="672">
        <v>8.5537100944055311E-4</v>
      </c>
      <c r="J14" s="672">
        <v>5.1175598790886845E-4</v>
      </c>
      <c r="K14" s="672">
        <v>1.0409105224926662E-3</v>
      </c>
      <c r="L14" s="672">
        <v>1.6587111803123555E-3</v>
      </c>
      <c r="M14" s="672">
        <v>1.2047829533194943E-3</v>
      </c>
      <c r="N14" s="672">
        <v>7.6654136612663848E-4</v>
      </c>
      <c r="O14" s="672">
        <v>1.6888485896122685E-3</v>
      </c>
      <c r="P14" s="672">
        <v>3.0080067968438762E-3</v>
      </c>
      <c r="Q14" s="672">
        <v>-5.8542679669582043E-4</v>
      </c>
      <c r="R14" s="672">
        <v>9.2451211505051312E-4</v>
      </c>
      <c r="S14" s="672">
        <v>3.5230143108200274E-4</v>
      </c>
    </row>
    <row r="15" spans="1:19" x14ac:dyDescent="0.2">
      <c r="B15" s="673" t="s">
        <v>104</v>
      </c>
      <c r="C15" s="674"/>
      <c r="D15" s="672">
        <v>1.296697026103022E-4</v>
      </c>
      <c r="E15" s="672">
        <v>2.6814527796625853E-5</v>
      </c>
      <c r="F15" s="672">
        <v>-2.4193972087060978E-4</v>
      </c>
      <c r="G15" s="672">
        <v>8.3803964154771649E-4</v>
      </c>
      <c r="H15" s="672">
        <v>-5.366367206222078E-4</v>
      </c>
      <c r="I15" s="672">
        <v>-1.4116798790966278E-3</v>
      </c>
      <c r="J15" s="672">
        <v>-1.2976127902553092E-4</v>
      </c>
      <c r="K15" s="672">
        <v>3.138543267429128E-4</v>
      </c>
      <c r="L15" s="672">
        <v>-4.0627648173185982E-4</v>
      </c>
      <c r="M15" s="672">
        <v>4.988589794758802E-4</v>
      </c>
      <c r="N15" s="672">
        <v>1.1512526991928063E-3</v>
      </c>
      <c r="O15" s="672">
        <v>9.4796540929475981E-4</v>
      </c>
      <c r="P15" s="672">
        <v>2.9642895439607742E-5</v>
      </c>
      <c r="Q15" s="672">
        <v>9.2545263007082212E-4</v>
      </c>
      <c r="R15" s="672">
        <v>1.237727730143412E-4</v>
      </c>
      <c r="S15" s="672">
        <v>1.1261322749665847E-2</v>
      </c>
    </row>
    <row r="16" spans="1:19" x14ac:dyDescent="0.2">
      <c r="B16" s="670" t="s">
        <v>105</v>
      </c>
      <c r="C16" s="671"/>
      <c r="D16" s="672">
        <v>-1.1622507786490655E-4</v>
      </c>
      <c r="E16" s="672">
        <v>-3.3861748352737031E-5</v>
      </c>
      <c r="F16" s="672">
        <v>9.1292047667979048E-4</v>
      </c>
      <c r="G16" s="672">
        <v>3.6281432422113902E-4</v>
      </c>
      <c r="H16" s="672">
        <v>-9.9851891841029605E-5</v>
      </c>
      <c r="I16" s="672">
        <v>-1.1656587351763781E-3</v>
      </c>
      <c r="J16" s="672">
        <v>-6.4103272277737933E-4</v>
      </c>
      <c r="K16" s="672">
        <v>-9.6255673910694561E-5</v>
      </c>
      <c r="L16" s="672">
        <v>3.9420295347381007E-4</v>
      </c>
      <c r="M16" s="672">
        <v>5.2579882359782282E-4</v>
      </c>
      <c r="N16" s="672">
        <v>8.3672769280696002E-4</v>
      </c>
      <c r="O16" s="672">
        <v>1.8623544310214513E-4</v>
      </c>
      <c r="P16" s="672">
        <v>-2.7074880993516182E-4</v>
      </c>
      <c r="Q16" s="672">
        <v>1.0821493462382925E-3</v>
      </c>
      <c r="R16" s="672">
        <v>1.5119327042878439E-4</v>
      </c>
      <c r="S16" s="672">
        <v>1.5218518354221056E-2</v>
      </c>
    </row>
    <row r="17" spans="1:24" x14ac:dyDescent="0.2">
      <c r="B17" s="670" t="s">
        <v>106</v>
      </c>
      <c r="C17" s="671"/>
      <c r="D17" s="675">
        <v>5.1839529059471978E-4</v>
      </c>
      <c r="E17" s="675">
        <v>1.4383797632677719E-4</v>
      </c>
      <c r="F17" s="675">
        <v>-1.8898196015455504E-3</v>
      </c>
      <c r="G17" s="675">
        <v>1.6484242435210739E-3</v>
      </c>
      <c r="H17" s="675">
        <v>-1.3028526810814345E-3</v>
      </c>
      <c r="I17" s="675">
        <v>-1.8690482103856931E-3</v>
      </c>
      <c r="J17" s="675">
        <v>7.4993413401225339E-4</v>
      </c>
      <c r="K17" s="675">
        <v>1.0231292380098456E-3</v>
      </c>
      <c r="L17" s="675">
        <v>-1.7228390080459288E-3</v>
      </c>
      <c r="M17" s="675">
        <v>4.540995455875052E-4</v>
      </c>
      <c r="N17" s="675">
        <v>1.6866129246957406E-3</v>
      </c>
      <c r="O17" s="675">
        <v>2.227281059739239E-3</v>
      </c>
      <c r="P17" s="675">
        <v>5.6560170947328459E-4</v>
      </c>
      <c r="Q17" s="675">
        <v>6.0933827325460044E-4</v>
      </c>
      <c r="R17" s="675">
        <v>7.6870329809963778E-5</v>
      </c>
      <c r="S17" s="675">
        <v>3.6130474013904568E-3</v>
      </c>
    </row>
    <row r="18" spans="1:24" ht="15" x14ac:dyDescent="0.2">
      <c r="B18" s="676" t="s">
        <v>107</v>
      </c>
      <c r="C18" s="677"/>
      <c r="D18" s="678">
        <v>4.0769721276756599E-6</v>
      </c>
      <c r="E18" s="678">
        <v>6.7076730865256451E-6</v>
      </c>
      <c r="F18" s="678">
        <v>-1.700771561119474E-4</v>
      </c>
      <c r="G18" s="678">
        <v>-3.3714396043071915E-4</v>
      </c>
      <c r="H18" s="678">
        <v>-1.1276048065911315E-4</v>
      </c>
      <c r="I18" s="678">
        <v>2.1876123162312133E-4</v>
      </c>
      <c r="J18" s="678">
        <v>-3.4027033742889401E-5</v>
      </c>
      <c r="K18" s="678">
        <v>-1.9345006146442856E-4</v>
      </c>
      <c r="L18" s="678">
        <v>1.3977144611732051E-4</v>
      </c>
      <c r="M18" s="678">
        <v>-6.993206538408181E-5</v>
      </c>
      <c r="N18" s="678">
        <v>4.2991603217745755E-4</v>
      </c>
      <c r="O18" s="678">
        <v>8.7744244084086986E-5</v>
      </c>
      <c r="P18" s="678">
        <v>4.7034386949484919E-4</v>
      </c>
      <c r="Q18" s="678">
        <v>-8.723817980405002E-5</v>
      </c>
      <c r="R18" s="678">
        <v>3.4646772214985688E-5</v>
      </c>
      <c r="S18" s="678">
        <v>-9.9596283391067963E-4</v>
      </c>
    </row>
    <row r="19" spans="1:24" x14ac:dyDescent="0.2">
      <c r="B19" s="673" t="s">
        <v>108</v>
      </c>
      <c r="C19" s="674"/>
      <c r="D19" s="672">
        <v>2.7875698860313491E-8</v>
      </c>
      <c r="E19" s="672">
        <v>3.8921669194280639E-6</v>
      </c>
      <c r="F19" s="672">
        <v>-3.2853252449838166E-5</v>
      </c>
      <c r="G19" s="672">
        <v>-6.33450101594768E-5</v>
      </c>
      <c r="H19" s="672">
        <v>7.2669057692431593E-5</v>
      </c>
      <c r="I19" s="672">
        <v>5.5994221132005251E-5</v>
      </c>
      <c r="J19" s="672">
        <v>2.9345449982454141E-5</v>
      </c>
      <c r="K19" s="672">
        <v>-1.0379048168684957E-4</v>
      </c>
      <c r="L19" s="672">
        <v>2.6141724835948565E-6</v>
      </c>
      <c r="M19" s="672">
        <v>7.5306849172784851E-5</v>
      </c>
      <c r="N19" s="672">
        <v>1.0573767238430953E-4</v>
      </c>
      <c r="O19" s="672">
        <v>2.0540580407235609E-4</v>
      </c>
      <c r="P19" s="672">
        <v>2.0450875937805257E-4</v>
      </c>
      <c r="Q19" s="672">
        <v>-8.1279866464556427E-5</v>
      </c>
      <c r="R19" s="672">
        <v>4.1177481951537587E-5</v>
      </c>
      <c r="S19" s="672">
        <v>4.7672469241222259E-4</v>
      </c>
    </row>
    <row r="20" spans="1:24" x14ac:dyDescent="0.2">
      <c r="B20" s="670" t="s">
        <v>109</v>
      </c>
      <c r="C20" s="671"/>
      <c r="D20" s="672">
        <v>3.0553355401252702E-8</v>
      </c>
      <c r="E20" s="672">
        <v>2.3148743488743406E-6</v>
      </c>
      <c r="F20" s="672">
        <v>-7.4013767940028785E-6</v>
      </c>
      <c r="G20" s="672">
        <v>-1.6777453961447364E-5</v>
      </c>
      <c r="H20" s="672">
        <v>1.0720355070592547E-4</v>
      </c>
      <c r="I20" s="672">
        <v>7.3036820744665221E-6</v>
      </c>
      <c r="J20" s="672">
        <v>-6.9701895530904778E-6</v>
      </c>
      <c r="K20" s="672">
        <v>5.2471340696857993E-6</v>
      </c>
      <c r="L20" s="672">
        <v>2.0221235456974185E-5</v>
      </c>
      <c r="M20" s="672">
        <v>3.89027753702198E-5</v>
      </c>
      <c r="N20" s="672">
        <v>2.0676448584833196E-5</v>
      </c>
      <c r="O20" s="672">
        <v>1.1244170933699671E-4</v>
      </c>
      <c r="P20" s="672">
        <v>6.3873686496629389E-5</v>
      </c>
      <c r="Q20" s="672">
        <v>2.8715732829809326E-5</v>
      </c>
      <c r="R20" s="672">
        <v>3.2836543185199574E-5</v>
      </c>
      <c r="S20" s="672">
        <v>9.8236734159984351E-5</v>
      </c>
    </row>
    <row r="21" spans="1:24" x14ac:dyDescent="0.2">
      <c r="B21" s="670" t="s">
        <v>110</v>
      </c>
      <c r="C21" s="671"/>
      <c r="D21" s="672">
        <v>0</v>
      </c>
      <c r="E21" s="672">
        <v>2.0321547051338484E-5</v>
      </c>
      <c r="F21" s="672">
        <v>-3.0630974678758083E-4</v>
      </c>
      <c r="G21" s="672">
        <v>-5.1719193088950455E-4</v>
      </c>
      <c r="H21" s="672">
        <v>-2.704322043195484E-4</v>
      </c>
      <c r="I21" s="672">
        <v>5.3296402029956447E-4</v>
      </c>
      <c r="J21" s="672">
        <v>3.8312250921634927E-4</v>
      </c>
      <c r="K21" s="672">
        <v>-1.2013015199718868E-3</v>
      </c>
      <c r="L21" s="672">
        <v>-1.876602870555244E-4</v>
      </c>
      <c r="M21" s="672">
        <v>5.1906493643683049E-4</v>
      </c>
      <c r="N21" s="672">
        <v>1.0659574497162705E-3</v>
      </c>
      <c r="O21" s="672">
        <v>1.3340207670369253E-3</v>
      </c>
      <c r="P21" s="672">
        <v>1.8918936253577989E-3</v>
      </c>
      <c r="Q21" s="672">
        <v>-1.4087465414792666E-3</v>
      </c>
      <c r="R21" s="672">
        <v>1.3162799477806075E-4</v>
      </c>
      <c r="S21" s="672">
        <v>5.9094826291743452E-3</v>
      </c>
    </row>
    <row r="22" spans="1:24" x14ac:dyDescent="0.2">
      <c r="B22" s="679" t="s">
        <v>111</v>
      </c>
      <c r="C22" s="680"/>
      <c r="D22" s="681">
        <v>1.5446170973154594E-5</v>
      </c>
      <c r="E22" s="681">
        <v>1.4878804160733949E-5</v>
      </c>
      <c r="F22" s="681">
        <v>-5.3843773133821493E-4</v>
      </c>
      <c r="G22" s="681">
        <v>-1.0872687855048024E-3</v>
      </c>
      <c r="H22" s="681">
        <v>-6.4244567021320975E-4</v>
      </c>
      <c r="I22" s="681">
        <v>6.808095914827561E-4</v>
      </c>
      <c r="J22" s="681">
        <v>-2.14801620410765E-4</v>
      </c>
      <c r="K22" s="681">
        <v>-4.4628054398609951E-4</v>
      </c>
      <c r="L22" s="681">
        <v>5.481267474165552E-4</v>
      </c>
      <c r="M22" s="681">
        <v>-5.7051537118979478E-4</v>
      </c>
      <c r="N22" s="681">
        <v>1.4078240056321079E-3</v>
      </c>
      <c r="O22" s="681">
        <v>-2.8354108124495347E-4</v>
      </c>
      <c r="P22" s="681">
        <v>1.3424293227783934E-3</v>
      </c>
      <c r="Q22" s="681">
        <v>-1.0748240566493816E-4</v>
      </c>
      <c r="R22" s="681">
        <v>1.5062753986994082E-5</v>
      </c>
      <c r="S22" s="681">
        <v>-6.1110937171992008E-3</v>
      </c>
    </row>
    <row r="23" spans="1:24" x14ac:dyDescent="0.2">
      <c r="B23" s="682"/>
      <c r="C23" s="682"/>
      <c r="D23" s="683"/>
      <c r="E23" s="683"/>
      <c r="F23" s="683"/>
      <c r="G23" s="683"/>
      <c r="H23" s="683"/>
      <c r="I23" s="683"/>
      <c r="J23" s="683"/>
      <c r="K23" s="683"/>
      <c r="L23" s="683"/>
      <c r="M23" s="683"/>
      <c r="N23" s="683"/>
      <c r="O23" s="683"/>
      <c r="P23" s="683"/>
      <c r="Q23" s="683"/>
    </row>
    <row r="24" spans="1:24" x14ac:dyDescent="0.2">
      <c r="Q24" s="661"/>
      <c r="R24" s="684"/>
      <c r="S24" s="684"/>
      <c r="T24" s="685"/>
    </row>
    <row r="25" spans="1:24" ht="15.75" x14ac:dyDescent="0.2">
      <c r="A25" s="659" t="s">
        <v>112</v>
      </c>
      <c r="B25" s="660"/>
      <c r="C25" s="660"/>
      <c r="D25" s="660"/>
      <c r="E25" s="660"/>
      <c r="F25" s="660"/>
      <c r="G25" s="660"/>
      <c r="H25" s="660"/>
      <c r="I25" s="660"/>
      <c r="J25" s="660"/>
      <c r="K25" s="660"/>
      <c r="L25" s="660"/>
      <c r="M25" s="660"/>
      <c r="N25" s="661"/>
      <c r="O25" s="661"/>
      <c r="P25" s="661"/>
      <c r="Q25" s="661"/>
      <c r="X25"/>
    </row>
    <row r="27" spans="1:24" ht="13.5" customHeight="1" x14ac:dyDescent="0.25">
      <c r="B27" s="686" t="s">
        <v>264</v>
      </c>
      <c r="C27" s="686"/>
      <c r="D27" s="686"/>
      <c r="E27" s="686"/>
      <c r="F27" s="686"/>
      <c r="G27" s="686"/>
      <c r="H27" s="686"/>
      <c r="I27" s="686"/>
      <c r="J27" s="686"/>
      <c r="K27" s="686"/>
      <c r="L27" s="686"/>
      <c r="M27" s="686"/>
    </row>
    <row r="28" spans="1:24" ht="13.5" customHeight="1" thickBot="1" x14ac:dyDescent="0.3">
      <c r="B28" s="686"/>
      <c r="C28" s="686"/>
      <c r="D28" s="686"/>
      <c r="E28" s="686"/>
      <c r="F28" s="686"/>
      <c r="G28" s="687"/>
      <c r="H28" s="687"/>
      <c r="I28" s="687"/>
      <c r="J28" s="687"/>
      <c r="K28" s="687"/>
      <c r="L28" s="687"/>
      <c r="P28" s="687"/>
      <c r="Q28" s="688"/>
    </row>
    <row r="29" spans="1:24" ht="32.25" customHeight="1" thickBot="1" x14ac:dyDescent="0.25">
      <c r="B29" s="689"/>
      <c r="C29" s="689"/>
      <c r="D29" s="860" t="s">
        <v>113</v>
      </c>
      <c r="E29" s="861"/>
      <c r="F29" s="861"/>
      <c r="G29" s="861"/>
      <c r="H29" s="861"/>
      <c r="I29" s="861"/>
      <c r="J29" s="861"/>
      <c r="K29" s="861"/>
      <c r="L29" s="861"/>
      <c r="M29" s="861"/>
      <c r="N29" s="861"/>
      <c r="O29" s="861"/>
      <c r="P29" s="861"/>
      <c r="Q29" s="861"/>
      <c r="R29" s="861"/>
      <c r="S29" s="861"/>
      <c r="T29" s="861"/>
      <c r="U29" s="861"/>
      <c r="V29" s="861"/>
      <c r="W29" s="861"/>
      <c r="X29" s="862"/>
    </row>
    <row r="30" spans="1:24" s="690" customFormat="1" ht="23.25" customHeight="1" thickBot="1" x14ac:dyDescent="0.25">
      <c r="C30" s="691" t="s">
        <v>114</v>
      </c>
      <c r="D30" s="692" t="s">
        <v>115</v>
      </c>
      <c r="E30" s="693" t="s">
        <v>116</v>
      </c>
      <c r="F30" s="693" t="s">
        <v>131</v>
      </c>
      <c r="G30" s="694">
        <v>44197</v>
      </c>
      <c r="H30" s="694">
        <v>44228</v>
      </c>
      <c r="I30" s="694">
        <v>44256</v>
      </c>
      <c r="J30" s="694">
        <v>44287</v>
      </c>
      <c r="K30" s="694">
        <v>44317</v>
      </c>
      <c r="L30" s="694">
        <v>44348</v>
      </c>
      <c r="M30" s="694">
        <v>44378</v>
      </c>
      <c r="N30" s="694">
        <v>44409</v>
      </c>
      <c r="O30" s="694">
        <v>44440</v>
      </c>
      <c r="P30" s="694">
        <v>44470</v>
      </c>
      <c r="Q30" s="694">
        <v>44501</v>
      </c>
      <c r="R30" s="694">
        <v>44531</v>
      </c>
      <c r="S30" s="693" t="s">
        <v>177</v>
      </c>
      <c r="T30" s="694">
        <v>44562</v>
      </c>
      <c r="U30" s="694">
        <v>44593</v>
      </c>
      <c r="V30" s="694">
        <v>44621</v>
      </c>
      <c r="W30" s="694">
        <v>44652</v>
      </c>
      <c r="X30" s="693" t="s">
        <v>117</v>
      </c>
    </row>
    <row r="31" spans="1:24" x14ac:dyDescent="0.2">
      <c r="C31" s="695">
        <v>43466</v>
      </c>
      <c r="D31" s="696">
        <v>422.89975107999993</v>
      </c>
      <c r="E31" s="697">
        <v>-5.635539999991579E-2</v>
      </c>
      <c r="F31" s="697">
        <v>0.49099015999996709</v>
      </c>
      <c r="G31" s="698">
        <v>-1.7240291330153923E-3</v>
      </c>
      <c r="H31" s="698">
        <v>6.208000628771515E-2</v>
      </c>
      <c r="I31" s="698">
        <v>-0.28388608715408736</v>
      </c>
      <c r="J31" s="698">
        <v>3.1084519999978966E-2</v>
      </c>
      <c r="K31" s="698">
        <v>8.2224009999947612E-2</v>
      </c>
      <c r="L31" s="698">
        <v>2.0211610000046676E-2</v>
      </c>
      <c r="M31" s="698">
        <v>1.8137129999900026E-2</v>
      </c>
      <c r="N31" s="698">
        <v>1.7267430000060813E-2</v>
      </c>
      <c r="O31" s="698">
        <v>1.0552670000038233E-2</v>
      </c>
      <c r="P31" s="698">
        <v>1.4563559999942299E-2</v>
      </c>
      <c r="Q31" s="698">
        <v>-9.3642699999918477E-3</v>
      </c>
      <c r="R31" s="698">
        <v>1.0058710000009796E-2</v>
      </c>
      <c r="S31" s="697">
        <v>-2.8794739999455032E-2</v>
      </c>
      <c r="T31" s="698">
        <v>9.4288699999651726E-3</v>
      </c>
      <c r="U31" s="698">
        <v>8.9671600000542639E-3</v>
      </c>
      <c r="V31" s="698">
        <v>3.1116459999964263E-2</v>
      </c>
      <c r="W31" s="698">
        <v>7.2488000000703323E-3</v>
      </c>
      <c r="X31" s="697">
        <f t="shared" ref="X31:X70" si="0">E31+F31+S31+SUM(T31:W31)</f>
        <v>0.4626013100006503</v>
      </c>
    </row>
    <row r="32" spans="1:24" x14ac:dyDescent="0.2">
      <c r="C32" s="699">
        <v>43497</v>
      </c>
      <c r="D32" s="696">
        <v>369.54420734999997</v>
      </c>
      <c r="E32" s="697">
        <v>-0.94971337999993466</v>
      </c>
      <c r="F32" s="697">
        <v>0.38588619999990215</v>
      </c>
      <c r="G32" s="698">
        <v>-5.3490044294335348E-3</v>
      </c>
      <c r="H32" s="698">
        <v>3.5712362563799616E-2</v>
      </c>
      <c r="I32" s="698">
        <v>2.6443341827075528E-2</v>
      </c>
      <c r="J32" s="698">
        <v>-1.2287849960955555E-2</v>
      </c>
      <c r="K32" s="698">
        <v>6.7668299999468218E-3</v>
      </c>
      <c r="L32" s="698">
        <v>1.5060859999948661E-2</v>
      </c>
      <c r="M32" s="698">
        <v>-4.4316499999581538E-3</v>
      </c>
      <c r="N32" s="698">
        <v>2.0749599999589918E-3</v>
      </c>
      <c r="O32" s="698">
        <v>1.122515999998086E-2</v>
      </c>
      <c r="P32" s="698">
        <v>3.2195100000080856E-3</v>
      </c>
      <c r="Q32" s="698">
        <v>1.2736300000142364E-2</v>
      </c>
      <c r="R32" s="698">
        <v>-5.0815999999827E-3</v>
      </c>
      <c r="S32" s="697">
        <v>8.6089220000530986E-2</v>
      </c>
      <c r="T32" s="698">
        <v>3.3274999992727317E-4</v>
      </c>
      <c r="U32" s="698">
        <v>-3.4211600000162434E-3</v>
      </c>
      <c r="V32" s="698">
        <v>-4.1183999996974308E-4</v>
      </c>
      <c r="W32" s="698">
        <v>7.5865700000576908E-3</v>
      </c>
      <c r="X32" s="697">
        <f t="shared" si="0"/>
        <v>-0.47365163999950255</v>
      </c>
    </row>
    <row r="33" spans="2:24" x14ac:dyDescent="0.2">
      <c r="C33" s="699">
        <v>43525</v>
      </c>
      <c r="D33" s="696">
        <v>407.80958238000005</v>
      </c>
      <c r="E33" s="697">
        <v>-3.7146020100000783</v>
      </c>
      <c r="F33" s="697">
        <v>0.18264089999996713</v>
      </c>
      <c r="G33" s="698">
        <v>-3.9178156109869633E-2</v>
      </c>
      <c r="H33" s="698">
        <v>3.0795090290610005E-2</v>
      </c>
      <c r="I33" s="698">
        <v>3.0387896882700716E-2</v>
      </c>
      <c r="J33" s="698">
        <v>-6.7665074352589727E-3</v>
      </c>
      <c r="K33" s="698">
        <v>-8.6101043627479612E-2</v>
      </c>
      <c r="L33" s="698">
        <v>1.2872999997171064E-4</v>
      </c>
      <c r="M33" s="698">
        <v>7.8498400001194568E-3</v>
      </c>
      <c r="N33" s="698">
        <v>1.5064099999335667E-3</v>
      </c>
      <c r="O33" s="698">
        <v>7.2715300000822936E-3</v>
      </c>
      <c r="P33" s="698">
        <v>3.7378699999521814E-3</v>
      </c>
      <c r="Q33" s="698">
        <v>6.5222999999718922E-3</v>
      </c>
      <c r="R33" s="698">
        <v>-3.337759999908485E-3</v>
      </c>
      <c r="S33" s="697">
        <v>-4.718379999917488E-2</v>
      </c>
      <c r="T33" s="698">
        <v>-6.9578000011460972E-4</v>
      </c>
      <c r="U33" s="698">
        <v>3.604326000004221E-2</v>
      </c>
      <c r="V33" s="698">
        <v>-3.2419689999983348E-2</v>
      </c>
      <c r="W33" s="698">
        <v>7.2879000000511951E-3</v>
      </c>
      <c r="X33" s="697">
        <f t="shared" si="0"/>
        <v>-3.5689292199992906</v>
      </c>
    </row>
    <row r="34" spans="2:24" x14ac:dyDescent="0.2">
      <c r="C34" s="699">
        <v>43556</v>
      </c>
      <c r="D34" s="696">
        <v>395.78928868000003</v>
      </c>
      <c r="E34" s="697">
        <v>-0.64913641000003963</v>
      </c>
      <c r="F34" s="697">
        <v>0.68148026000000073</v>
      </c>
      <c r="G34" s="698">
        <v>-8.69543363199341E-2</v>
      </c>
      <c r="H34" s="698">
        <v>-9.2668569243983256E-3</v>
      </c>
      <c r="I34" s="698">
        <v>7.8729074809757549E-2</v>
      </c>
      <c r="J34" s="698">
        <v>-2.9597791696801323E-2</v>
      </c>
      <c r="K34" s="698">
        <v>1.2776338017772559E-2</v>
      </c>
      <c r="L34" s="698">
        <v>-0.20056146788539309</v>
      </c>
      <c r="M34" s="698">
        <v>2.5827989999925194E-2</v>
      </c>
      <c r="N34" s="698">
        <v>1.2053969999954006E-2</v>
      </c>
      <c r="O34" s="698">
        <v>2.8352290000043467E-2</v>
      </c>
      <c r="P34" s="698">
        <v>1.5691399999980149E-2</v>
      </c>
      <c r="Q34" s="698">
        <v>8.6568599999736762E-3</v>
      </c>
      <c r="R34" s="698">
        <v>1.0895150000067133E-2</v>
      </c>
      <c r="S34" s="697">
        <v>-0.1333973799990531</v>
      </c>
      <c r="T34" s="698">
        <v>2.0115090000047076E-2</v>
      </c>
      <c r="U34" s="698">
        <v>1.8577399999969657E-2</v>
      </c>
      <c r="V34" s="698">
        <v>2.8615209999941271E-2</v>
      </c>
      <c r="W34" s="698">
        <v>2.3488820000011401E-2</v>
      </c>
      <c r="X34" s="697">
        <f t="shared" si="0"/>
        <v>-1.0257009999122602E-2</v>
      </c>
    </row>
    <row r="35" spans="2:24" x14ac:dyDescent="0.2">
      <c r="B35" s="689"/>
      <c r="C35" s="699">
        <v>43586</v>
      </c>
      <c r="D35" s="696">
        <v>396.55092957000005</v>
      </c>
      <c r="E35" s="697">
        <v>-1.4242420000000493</v>
      </c>
      <c r="F35" s="697">
        <v>0.57814881000001606</v>
      </c>
      <c r="G35" s="698">
        <v>-2.9189022151626887E-2</v>
      </c>
      <c r="H35" s="698">
        <v>2.2093103515828716E-2</v>
      </c>
      <c r="I35" s="698">
        <v>1.6824112450308348E-2</v>
      </c>
      <c r="J35" s="698">
        <v>2.3005557962278544E-2</v>
      </c>
      <c r="K35" s="698">
        <v>3.2142010620191286E-2</v>
      </c>
      <c r="L35" s="698">
        <v>8.400738512591488E-3</v>
      </c>
      <c r="M35" s="698">
        <v>-0.11043908090863397</v>
      </c>
      <c r="N35" s="698">
        <v>1.6461830000139344E-2</v>
      </c>
      <c r="O35" s="698">
        <v>1.1550769999928434E-2</v>
      </c>
      <c r="P35" s="698">
        <v>5.0403900000901558E-3</v>
      </c>
      <c r="Q35" s="698">
        <v>2.7765600000293489E-3</v>
      </c>
      <c r="R35" s="698">
        <v>-5.9964000013223995E-4</v>
      </c>
      <c r="S35" s="697">
        <v>-1.9326699990074303E-3</v>
      </c>
      <c r="T35" s="698">
        <v>-4.0665799999146657E-3</v>
      </c>
      <c r="U35" s="698">
        <v>-3.9278300000660238E-3</v>
      </c>
      <c r="V35" s="698">
        <v>-2.5231299999859402E-3</v>
      </c>
      <c r="W35" s="698">
        <v>3.6538599999289545E-3</v>
      </c>
      <c r="X35" s="697">
        <f t="shared" si="0"/>
        <v>-0.85488953999907835</v>
      </c>
    </row>
    <row r="36" spans="2:24" x14ac:dyDescent="0.2">
      <c r="B36" s="689"/>
      <c r="C36" s="699">
        <v>43617</v>
      </c>
      <c r="D36" s="696">
        <v>376.06859209999999</v>
      </c>
      <c r="E36" s="697">
        <v>3.8301700000147321E-3</v>
      </c>
      <c r="F36" s="697">
        <v>0.7154986500000291</v>
      </c>
      <c r="G36" s="698">
        <v>-6.3718840039541647E-3</v>
      </c>
      <c r="H36" s="698">
        <v>2.4602279681516848E-2</v>
      </c>
      <c r="I36" s="698">
        <v>5.1600478092836966E-3</v>
      </c>
      <c r="J36" s="698">
        <v>-1.4412716447452567E-2</v>
      </c>
      <c r="K36" s="698">
        <v>9.8909349637210653E-3</v>
      </c>
      <c r="L36" s="698">
        <v>-3.9496786634458658E-3</v>
      </c>
      <c r="M36" s="698">
        <v>1.0764453910383054E-2</v>
      </c>
      <c r="N36" s="698">
        <v>-0.1143521872491533</v>
      </c>
      <c r="O36" s="698">
        <v>1.3866759999984879E-2</v>
      </c>
      <c r="P36" s="698">
        <v>7.6777700000434379E-3</v>
      </c>
      <c r="Q36" s="698">
        <v>1.202440999998089E-2</v>
      </c>
      <c r="R36" s="698">
        <v>-5.5242800000883108E-3</v>
      </c>
      <c r="S36" s="697">
        <v>-6.0624089999180342E-2</v>
      </c>
      <c r="T36" s="698">
        <v>-1.5637799999694835E-3</v>
      </c>
      <c r="U36" s="698">
        <v>2.6642400000582711E-3</v>
      </c>
      <c r="V36" s="698">
        <v>8.2449899999232912E-3</v>
      </c>
      <c r="W36" s="698">
        <v>8.5022900000240043E-3</v>
      </c>
      <c r="X36" s="697">
        <f t="shared" si="0"/>
        <v>0.67655247000089958</v>
      </c>
    </row>
    <row r="37" spans="2:24" x14ac:dyDescent="0.2">
      <c r="B37" s="689"/>
      <c r="C37" s="699">
        <v>43647</v>
      </c>
      <c r="D37" s="696">
        <v>400.11276639000005</v>
      </c>
      <c r="E37" s="697">
        <v>-0.57302707000008013</v>
      </c>
      <c r="F37" s="697">
        <v>0.62582144999998945</v>
      </c>
      <c r="G37" s="698">
        <v>-4.8170780603186358E-2</v>
      </c>
      <c r="H37" s="698">
        <v>1.5702814143082833E-2</v>
      </c>
      <c r="I37" s="698">
        <v>-6.204262675339578E-3</v>
      </c>
      <c r="J37" s="698">
        <v>-1.0955220006565014E-2</v>
      </c>
      <c r="K37" s="698">
        <v>3.8785530499524157E-2</v>
      </c>
      <c r="L37" s="698">
        <v>-1.9920431064520017E-2</v>
      </c>
      <c r="M37" s="698">
        <v>-1.3898230122151745E-2</v>
      </c>
      <c r="N37" s="698">
        <v>-3.1834085806337953E-2</v>
      </c>
      <c r="O37" s="698">
        <v>-8.569543436362892E-2</v>
      </c>
      <c r="P37" s="698">
        <v>2.2987269999930504E-2</v>
      </c>
      <c r="Q37" s="698">
        <v>9.1801000007762923E-4</v>
      </c>
      <c r="R37" s="698">
        <v>1.0879989999978079E-2</v>
      </c>
      <c r="S37" s="697">
        <v>-0.12740482999913638</v>
      </c>
      <c r="T37" s="698">
        <v>7.2014399999602574E-3</v>
      </c>
      <c r="U37" s="698">
        <v>-1.6409800000474206E-3</v>
      </c>
      <c r="V37" s="698">
        <v>4.5017800000550778E-3</v>
      </c>
      <c r="W37" s="698">
        <v>3.2693300000232739E-3</v>
      </c>
      <c r="X37" s="697">
        <f t="shared" si="0"/>
        <v>-6.1278879999235869E-2</v>
      </c>
    </row>
    <row r="38" spans="2:24" x14ac:dyDescent="0.2">
      <c r="B38" s="689"/>
      <c r="C38" s="699">
        <v>43678</v>
      </c>
      <c r="D38" s="696">
        <v>346.17538581000008</v>
      </c>
      <c r="E38" s="697">
        <v>-0.12772090000009939</v>
      </c>
      <c r="F38" s="697">
        <v>0.50446425999996336</v>
      </c>
      <c r="G38" s="698">
        <v>5.911816764410105E-4</v>
      </c>
      <c r="H38" s="698">
        <v>3.291207278954289E-2</v>
      </c>
      <c r="I38" s="698">
        <v>3.6758658873623062E-2</v>
      </c>
      <c r="J38" s="698">
        <v>-1.4031774983607193E-2</v>
      </c>
      <c r="K38" s="698">
        <v>-1.302277734157542E-2</v>
      </c>
      <c r="L38" s="698">
        <v>1.0571541512945259E-2</v>
      </c>
      <c r="M38" s="698">
        <v>-1.247005943213253E-2</v>
      </c>
      <c r="N38" s="698">
        <v>-1.25139223714541E-2</v>
      </c>
      <c r="O38" s="698">
        <v>2.6642797120643991E-3</v>
      </c>
      <c r="P38" s="698">
        <v>-7.1082650434732386E-2</v>
      </c>
      <c r="Q38" s="698">
        <v>1.1502320000090549E-2</v>
      </c>
      <c r="R38" s="698">
        <v>-2.1370400000932932E-3</v>
      </c>
      <c r="S38" s="697">
        <v>-3.0258169998887752E-2</v>
      </c>
      <c r="T38" s="698">
        <v>2.7243699999530691E-3</v>
      </c>
      <c r="U38" s="698">
        <v>8.4000000072137482E-5</v>
      </c>
      <c r="V38" s="698">
        <v>7.5303499999108681E-3</v>
      </c>
      <c r="W38" s="698">
        <v>9.0023900000346657E-3</v>
      </c>
      <c r="X38" s="697">
        <f t="shared" si="0"/>
        <v>0.36582630000094696</v>
      </c>
    </row>
    <row r="39" spans="2:24" x14ac:dyDescent="0.2">
      <c r="B39" s="689"/>
      <c r="C39" s="699">
        <v>43709</v>
      </c>
      <c r="D39" s="696">
        <v>383.84160694999997</v>
      </c>
      <c r="E39" s="697">
        <v>0.80601857999999993</v>
      </c>
      <c r="F39" s="697">
        <v>1.1396059799999989</v>
      </c>
      <c r="G39" s="698">
        <v>-1.8562870853315871E-2</v>
      </c>
      <c r="H39" s="698">
        <v>2.9866927133696208E-2</v>
      </c>
      <c r="I39" s="698">
        <v>8.3781171429222923E-2</v>
      </c>
      <c r="J39" s="698">
        <v>-1.6888251460500214E-2</v>
      </c>
      <c r="K39" s="698">
        <v>-1.668084705727324E-3</v>
      </c>
      <c r="L39" s="698">
        <v>1.9946036335795725E-2</v>
      </c>
      <c r="M39" s="698">
        <v>-9.889249771674713E-3</v>
      </c>
      <c r="N39" s="698">
        <v>-2.7432585117082908E-2</v>
      </c>
      <c r="O39" s="698">
        <v>3.5041621039226811E-2</v>
      </c>
      <c r="P39" s="698">
        <v>4.9524754479080002E-3</v>
      </c>
      <c r="Q39" s="698">
        <v>-9.4850889476731481E-2</v>
      </c>
      <c r="R39" s="698">
        <v>-6.7893999999455446E-3</v>
      </c>
      <c r="S39" s="697">
        <v>-2.4930999991283898E-3</v>
      </c>
      <c r="T39" s="698">
        <v>2.8050499999494605E-3</v>
      </c>
      <c r="U39" s="698">
        <v>6.4771300000074916E-3</v>
      </c>
      <c r="V39" s="698">
        <v>1.7593789999978071E-2</v>
      </c>
      <c r="W39" s="698">
        <v>8.0078100000378072E-3</v>
      </c>
      <c r="X39" s="697">
        <f t="shared" si="0"/>
        <v>1.9780152400008433</v>
      </c>
    </row>
    <row r="40" spans="2:24" x14ac:dyDescent="0.2">
      <c r="B40" s="689"/>
      <c r="C40" s="699">
        <v>43739</v>
      </c>
      <c r="D40" s="696">
        <v>417.20483153999999</v>
      </c>
      <c r="E40" s="697"/>
      <c r="F40" s="697">
        <v>1.2757719299999621</v>
      </c>
      <c r="G40" s="698">
        <v>-3.8243433947911853E-2</v>
      </c>
      <c r="H40" s="698">
        <v>-6.5004587580119733E-3</v>
      </c>
      <c r="I40" s="698">
        <v>9.2107918819976931E-2</v>
      </c>
      <c r="J40" s="698">
        <v>-9.9930353048307552E-3</v>
      </c>
      <c r="K40" s="698">
        <v>1.5470028622246446E-2</v>
      </c>
      <c r="L40" s="698">
        <v>-2.5165618823734803E-2</v>
      </c>
      <c r="M40" s="698">
        <v>-6.2451638344782623E-3</v>
      </c>
      <c r="N40" s="698">
        <v>-4.8106695384149134E-3</v>
      </c>
      <c r="O40" s="698">
        <v>4.1357990290180169E-2</v>
      </c>
      <c r="P40" s="698">
        <v>8.4150304156764832E-3</v>
      </c>
      <c r="Q40" s="698">
        <v>-1.4634970448582862E-2</v>
      </c>
      <c r="R40" s="698">
        <v>-7.3666417491210723E-2</v>
      </c>
      <c r="S40" s="697">
        <v>-2.1908799999096118E-2</v>
      </c>
      <c r="T40" s="698">
        <v>1.3408639999909155E-2</v>
      </c>
      <c r="U40" s="698">
        <v>2.6561380000032386E-2</v>
      </c>
      <c r="V40" s="698">
        <v>4.2109000008849762E-4</v>
      </c>
      <c r="W40" s="698">
        <v>2.1729299999151408E-3</v>
      </c>
      <c r="X40" s="697">
        <f t="shared" si="0"/>
        <v>1.2964271700008112</v>
      </c>
    </row>
    <row r="41" spans="2:24" x14ac:dyDescent="0.2">
      <c r="B41" s="689"/>
      <c r="C41" s="699">
        <v>43770</v>
      </c>
      <c r="D41" s="696">
        <v>390.00084801999998</v>
      </c>
      <c r="E41" s="697"/>
      <c r="F41" s="697">
        <v>1.5609854500000324</v>
      </c>
      <c r="G41" s="698">
        <v>-2.2434475396323705E-2</v>
      </c>
      <c r="H41" s="698">
        <v>-1.2816507813795397E-2</v>
      </c>
      <c r="I41" s="698">
        <v>0.11191535992816171</v>
      </c>
      <c r="J41" s="698">
        <v>-4.4083260771685673E-3</v>
      </c>
      <c r="K41" s="698">
        <v>4.4748414514401702E-3</v>
      </c>
      <c r="L41" s="698">
        <v>-1.3456519849682991E-2</v>
      </c>
      <c r="M41" s="698">
        <v>-1.4438168495246373E-2</v>
      </c>
      <c r="N41" s="698">
        <v>-9.713245545810878E-3</v>
      </c>
      <c r="O41" s="698">
        <v>3.6814536968620359E-2</v>
      </c>
      <c r="P41" s="698">
        <v>1.8182440296868663E-2</v>
      </c>
      <c r="Q41" s="698">
        <v>-2.1963845862046583E-2</v>
      </c>
      <c r="R41" s="698">
        <v>4.1881517145156977E-3</v>
      </c>
      <c r="S41" s="697">
        <v>7.6344241319532102E-2</v>
      </c>
      <c r="T41" s="698">
        <v>-4.8809491318706932E-2</v>
      </c>
      <c r="U41" s="698">
        <v>1.0114560000033634E-2</v>
      </c>
      <c r="V41" s="698">
        <v>2.2828200000049037E-3</v>
      </c>
      <c r="W41" s="698">
        <v>4.2915999999877386E-3</v>
      </c>
      <c r="X41" s="697">
        <f t="shared" si="0"/>
        <v>1.6052091800008839</v>
      </c>
    </row>
    <row r="42" spans="2:24" ht="15" thickBot="1" x14ac:dyDescent="0.25">
      <c r="B42" s="689"/>
      <c r="C42" s="699">
        <v>43800</v>
      </c>
      <c r="D42" s="696">
        <v>377.45976538000002</v>
      </c>
      <c r="E42" s="697"/>
      <c r="F42" s="697">
        <v>0.85308090000000902</v>
      </c>
      <c r="G42" s="700">
        <v>-3.7243031103230351E-2</v>
      </c>
      <c r="H42" s="700">
        <v>-5.8358214079134996E-4</v>
      </c>
      <c r="I42" s="700">
        <v>0.17307458427598021</v>
      </c>
      <c r="J42" s="700">
        <v>-2.1389706752756865E-3</v>
      </c>
      <c r="K42" s="700">
        <v>1.1756698657904963E-2</v>
      </c>
      <c r="L42" s="700">
        <v>-1.1069568867014823E-2</v>
      </c>
      <c r="M42" s="700">
        <v>-1.0536891173899221E-2</v>
      </c>
      <c r="N42" s="700">
        <v>-2.5438799005598867E-2</v>
      </c>
      <c r="O42" s="700">
        <v>3.1569001651917006E-2</v>
      </c>
      <c r="P42" s="700">
        <v>-4.592762389205518E-2</v>
      </c>
      <c r="Q42" s="700">
        <v>1.7128440365183906E-2</v>
      </c>
      <c r="R42" s="700">
        <v>2.4327866930548225E-2</v>
      </c>
      <c r="S42" s="697">
        <v>0.12491812502366884</v>
      </c>
      <c r="T42" s="700">
        <v>-6.8896424585318528E-3</v>
      </c>
      <c r="U42" s="700">
        <v>-4.3560212564216272E-2</v>
      </c>
      <c r="V42" s="700">
        <v>1.4146700000026158E-2</v>
      </c>
      <c r="W42" s="700">
        <v>6.3443999999890366E-4</v>
      </c>
      <c r="X42" s="697">
        <f t="shared" si="0"/>
        <v>0.9423303100009548</v>
      </c>
    </row>
    <row r="43" spans="2:24" s="701" customFormat="1" ht="15.75" thickBot="1" x14ac:dyDescent="0.3">
      <c r="C43" s="863" t="s">
        <v>118</v>
      </c>
      <c r="D43" s="864"/>
      <c r="E43" s="702">
        <f>SUM(E31:E42)</f>
        <v>-6.6849484200001825</v>
      </c>
      <c r="F43" s="702">
        <f>SUM(F31:F42)</f>
        <v>8.9943749499998376</v>
      </c>
      <c r="G43" s="703">
        <f t="shared" ref="G43:R43" si="1">SUM(G31:G42)</f>
        <v>-0.33282984237536084</v>
      </c>
      <c r="H43" s="703">
        <f t="shared" si="1"/>
        <v>0.22459725076879522</v>
      </c>
      <c r="I43" s="703">
        <f t="shared" si="1"/>
        <v>0.36509181727666373</v>
      </c>
      <c r="J43" s="703">
        <f t="shared" si="1"/>
        <v>-6.7390366086158338E-2</v>
      </c>
      <c r="K43" s="703">
        <f t="shared" si="1"/>
        <v>0.11349531715791272</v>
      </c>
      <c r="L43" s="703">
        <f t="shared" si="1"/>
        <v>-0.19980376879249206</v>
      </c>
      <c r="M43" s="703">
        <f t="shared" si="1"/>
        <v>-0.11976907982784724</v>
      </c>
      <c r="N43" s="703">
        <f t="shared" si="1"/>
        <v>-0.1767308946338062</v>
      </c>
      <c r="O43" s="703">
        <f t="shared" si="1"/>
        <v>0.14457117529843799</v>
      </c>
      <c r="P43" s="703">
        <f t="shared" si="1"/>
        <v>-1.2542558166387607E-2</v>
      </c>
      <c r="Q43" s="703">
        <f t="shared" si="1"/>
        <v>-6.8548775421902519E-2</v>
      </c>
      <c r="R43" s="703">
        <f t="shared" si="1"/>
        <v>-3.6786268846242365E-2</v>
      </c>
      <c r="S43" s="702">
        <f>SUM(S31:S42)</f>
        <v>-0.1666459936483875</v>
      </c>
      <c r="T43" s="703">
        <f t="shared" ref="T43:W43" si="2">SUM(T31:T42)</f>
        <v>-6.0090637775260802E-3</v>
      </c>
      <c r="U43" s="703">
        <f t="shared" si="2"/>
        <v>5.6938947435924092E-2</v>
      </c>
      <c r="V43" s="703">
        <f t="shared" si="2"/>
        <v>7.9098529999953371E-2</v>
      </c>
      <c r="W43" s="703">
        <f t="shared" si="2"/>
        <v>8.5146740000141108E-2</v>
      </c>
      <c r="X43" s="702">
        <f t="shared" si="0"/>
        <v>2.35795569000976</v>
      </c>
    </row>
    <row r="44" spans="2:24" x14ac:dyDescent="0.2">
      <c r="C44" s="695">
        <v>43831</v>
      </c>
      <c r="D44" s="696">
        <v>425.18344531000002</v>
      </c>
      <c r="E44" s="697"/>
      <c r="F44" s="697">
        <v>0.9465967099999375</v>
      </c>
      <c r="G44" s="698">
        <v>0.19051490212211775</v>
      </c>
      <c r="H44" s="698">
        <v>0.22887192005288171</v>
      </c>
      <c r="I44" s="698">
        <v>0.44564636879789532</v>
      </c>
      <c r="J44" s="698">
        <v>9.1062621502658203E-2</v>
      </c>
      <c r="K44" s="698">
        <v>0.13791590590909664</v>
      </c>
      <c r="L44" s="698">
        <v>3.73403528177505E-2</v>
      </c>
      <c r="M44" s="698">
        <v>1.1352233915886245E-2</v>
      </c>
      <c r="N44" s="698">
        <v>8.5762869473398951E-2</v>
      </c>
      <c r="O44" s="698">
        <v>0.11129461002815333</v>
      </c>
      <c r="P44" s="698">
        <v>-7.4626628270038964E-2</v>
      </c>
      <c r="Q44" s="698">
        <v>-2.6536384596283824E-2</v>
      </c>
      <c r="R44" s="698">
        <v>0.11390743037264883</v>
      </c>
      <c r="S44" s="697">
        <v>1.3525062021261647</v>
      </c>
      <c r="T44" s="698">
        <v>-2.1930878972398204E-3</v>
      </c>
      <c r="U44" s="698">
        <v>1.9348500123783197E-2</v>
      </c>
      <c r="V44" s="698">
        <v>-0.32298341435233624</v>
      </c>
      <c r="W44" s="698">
        <v>2.363599000011618E-2</v>
      </c>
      <c r="X44" s="697">
        <f t="shared" si="0"/>
        <v>2.0169109000004255</v>
      </c>
    </row>
    <row r="45" spans="2:24" x14ac:dyDescent="0.2">
      <c r="C45" s="699">
        <v>43862</v>
      </c>
      <c r="D45" s="696">
        <v>376.51961198000004</v>
      </c>
      <c r="E45" s="697"/>
      <c r="F45" s="697">
        <v>5.2278292199998759</v>
      </c>
      <c r="G45" s="698">
        <v>0.15797801709459236</v>
      </c>
      <c r="H45" s="698">
        <v>0.21850618296815583</v>
      </c>
      <c r="I45" s="698">
        <v>0.34766660282895145</v>
      </c>
      <c r="J45" s="698">
        <v>6.8007677785089982E-2</v>
      </c>
      <c r="K45" s="698">
        <v>5.8659950353160184E-2</v>
      </c>
      <c r="L45" s="698">
        <v>-4.3200284139516043E-2</v>
      </c>
      <c r="M45" s="698">
        <v>-5.3762671107051574E-2</v>
      </c>
      <c r="N45" s="698">
        <v>8.2091245511719535E-3</v>
      </c>
      <c r="O45" s="698">
        <v>5.8185519075436787E-2</v>
      </c>
      <c r="P45" s="698">
        <v>6.095935526360563E-2</v>
      </c>
      <c r="Q45" s="698">
        <v>1.1968839495352768E-2</v>
      </c>
      <c r="R45" s="698">
        <v>3.9302150382809486E-2</v>
      </c>
      <c r="S45" s="697">
        <v>0.93248046455175881</v>
      </c>
      <c r="T45" s="698">
        <v>2.9953948481988846E-2</v>
      </c>
      <c r="U45" s="698">
        <v>1.3259692045664906E-2</v>
      </c>
      <c r="V45" s="698">
        <v>5.5247748392503127E-2</v>
      </c>
      <c r="W45" s="698">
        <v>-9.1548253471444241E-2</v>
      </c>
      <c r="X45" s="697">
        <f t="shared" si="0"/>
        <v>6.1672228200003474</v>
      </c>
    </row>
    <row r="46" spans="2:24" x14ac:dyDescent="0.2">
      <c r="B46" s="689"/>
      <c r="C46" s="699">
        <v>43891</v>
      </c>
      <c r="D46" s="696">
        <v>380.2128027</v>
      </c>
      <c r="E46" s="697"/>
      <c r="F46" s="697">
        <v>13.083937109999965</v>
      </c>
      <c r="G46" s="698">
        <v>0.26285891628072022</v>
      </c>
      <c r="H46" s="698">
        <v>0.39965317641105003</v>
      </c>
      <c r="I46" s="698">
        <v>0.77192824704900431</v>
      </c>
      <c r="J46" s="698">
        <v>7.5999907321772753E-2</v>
      </c>
      <c r="K46" s="698">
        <v>9.3185238955811656E-2</v>
      </c>
      <c r="L46" s="698">
        <v>-1.5695307359521848E-2</v>
      </c>
      <c r="M46" s="698">
        <v>-4.2772088396077379E-2</v>
      </c>
      <c r="N46" s="698">
        <v>5.3754866248311828E-2</v>
      </c>
      <c r="O46" s="698">
        <v>1.6596110146224419E-2</v>
      </c>
      <c r="P46" s="698">
        <v>6.527488767954992E-2</v>
      </c>
      <c r="Q46" s="698">
        <v>3.9884059570738373E-2</v>
      </c>
      <c r="R46" s="698">
        <v>-2.2616391694896265E-3</v>
      </c>
      <c r="S46" s="697">
        <v>1.7184063747380947</v>
      </c>
      <c r="T46" s="698">
        <v>6.2996640992935227E-2</v>
      </c>
      <c r="U46" s="698">
        <v>3.1744994851692354E-2</v>
      </c>
      <c r="V46" s="698">
        <v>-2.1820872741727726E-2</v>
      </c>
      <c r="W46" s="698">
        <v>3.0738457788856977E-2</v>
      </c>
      <c r="X46" s="697">
        <f t="shared" si="0"/>
        <v>14.906002705629817</v>
      </c>
    </row>
    <row r="47" spans="2:24" x14ac:dyDescent="0.2">
      <c r="B47" s="689"/>
      <c r="C47" s="699">
        <v>43922</v>
      </c>
      <c r="D47" s="696">
        <v>333.59240425000002</v>
      </c>
      <c r="E47" s="697"/>
      <c r="F47" s="697">
        <v>4.35902305999997</v>
      </c>
      <c r="G47" s="698">
        <v>3.0872363239836886E-2</v>
      </c>
      <c r="H47" s="698">
        <v>0.24744816684648185</v>
      </c>
      <c r="I47" s="698">
        <v>0.92829218105214295</v>
      </c>
      <c r="J47" s="698">
        <v>8.5362903065856699E-2</v>
      </c>
      <c r="K47" s="698">
        <v>9.7525220078409802E-2</v>
      </c>
      <c r="L47" s="698">
        <v>7.7654073384678668E-3</v>
      </c>
      <c r="M47" s="698">
        <v>9.4960336139138235E-4</v>
      </c>
      <c r="N47" s="698">
        <v>3.1923881853685998E-3</v>
      </c>
      <c r="O47" s="698">
        <v>5.6941581952060005E-2</v>
      </c>
      <c r="P47" s="698">
        <v>1.8099523800344741E-2</v>
      </c>
      <c r="Q47" s="698">
        <v>4.1033319506652788E-2</v>
      </c>
      <c r="R47" s="698">
        <v>2.1538589334511471E-2</v>
      </c>
      <c r="S47" s="697">
        <v>1.539021247761525</v>
      </c>
      <c r="T47" s="698">
        <v>2.9202107102832997E-2</v>
      </c>
      <c r="U47" s="698">
        <v>-2.6892749023318174E-2</v>
      </c>
      <c r="V47" s="698">
        <v>9.8839356681992285E-2</v>
      </c>
      <c r="W47" s="698">
        <v>2.9118198161143027E-2</v>
      </c>
      <c r="X47" s="697">
        <f t="shared" si="0"/>
        <v>6.0283112206841452</v>
      </c>
    </row>
    <row r="48" spans="2:24" x14ac:dyDescent="0.2">
      <c r="B48" s="689"/>
      <c r="C48" s="699">
        <v>43952</v>
      </c>
      <c r="D48" s="696">
        <v>354.15754536999998</v>
      </c>
      <c r="E48" s="697"/>
      <c r="F48" s="697">
        <v>1.3953724100001068</v>
      </c>
      <c r="G48" s="698">
        <v>-2.7217084633548438E-3</v>
      </c>
      <c r="H48" s="698">
        <v>0.1745548998707136</v>
      </c>
      <c r="I48" s="698">
        <v>0.52589972137860741</v>
      </c>
      <c r="J48" s="698">
        <v>0.10087865442852717</v>
      </c>
      <c r="K48" s="698">
        <v>2.8731654093803627E-2</v>
      </c>
      <c r="L48" s="698">
        <v>2.5461724990066159E-2</v>
      </c>
      <c r="M48" s="698">
        <v>-4.6908443785127929E-2</v>
      </c>
      <c r="N48" s="698">
        <v>-1.4732522295730632E-2</v>
      </c>
      <c r="O48" s="698">
        <v>3.4950124802435312E-3</v>
      </c>
      <c r="P48" s="698">
        <v>-2.0466838332879433E-2</v>
      </c>
      <c r="Q48" s="698">
        <v>1.9742312866242173E-2</v>
      </c>
      <c r="R48" s="698">
        <v>-2.9057383104941437E-2</v>
      </c>
      <c r="S48" s="697">
        <v>0.76487708412616939</v>
      </c>
      <c r="T48" s="698">
        <v>-5.8639179796386998E-3</v>
      </c>
      <c r="U48" s="698">
        <v>2.4121461950699086E-3</v>
      </c>
      <c r="V48" s="698">
        <v>7.9436477432182073E-3</v>
      </c>
      <c r="W48" s="698">
        <v>-1.4496480449111004E-3</v>
      </c>
      <c r="X48" s="697">
        <f t="shared" si="0"/>
        <v>2.1632917220400145</v>
      </c>
    </row>
    <row r="49" spans="3:24" x14ac:dyDescent="0.2">
      <c r="C49" s="699">
        <v>43983</v>
      </c>
      <c r="D49" s="696">
        <v>399.42963596999999</v>
      </c>
      <c r="E49" s="697"/>
      <c r="F49" s="697">
        <v>0.68439640999997664</v>
      </c>
      <c r="G49" s="698">
        <v>0.15297826413052462</v>
      </c>
      <c r="H49" s="698">
        <v>0.30216571123065705</v>
      </c>
      <c r="I49" s="698">
        <v>0.5743960996605324</v>
      </c>
      <c r="J49" s="698">
        <v>0.10428520271483421</v>
      </c>
      <c r="K49" s="698">
        <v>0.16669127710053999</v>
      </c>
      <c r="L49" s="698">
        <v>-4.7640692142920216E-2</v>
      </c>
      <c r="M49" s="698">
        <v>-6.053922959023339E-2</v>
      </c>
      <c r="N49" s="698">
        <v>4.0563907726550497E-2</v>
      </c>
      <c r="O49" s="698">
        <v>5.2452716064067317E-2</v>
      </c>
      <c r="P49" s="698">
        <v>4.6383380368411053E-3</v>
      </c>
      <c r="Q49" s="698">
        <v>1.500367654693946E-2</v>
      </c>
      <c r="R49" s="698">
        <v>2.6748172984980556E-4</v>
      </c>
      <c r="S49" s="697">
        <v>1.3052627532081829</v>
      </c>
      <c r="T49" s="698">
        <v>-1.9109131070194962E-2</v>
      </c>
      <c r="U49" s="698">
        <v>1.3462790729477092E-2</v>
      </c>
      <c r="V49" s="698">
        <v>-4.3100051817418716E-2</v>
      </c>
      <c r="W49" s="698">
        <v>1.9311870920546426E-2</v>
      </c>
      <c r="X49" s="697">
        <f t="shared" si="0"/>
        <v>1.9602246419705693</v>
      </c>
    </row>
    <row r="50" spans="3:24" x14ac:dyDescent="0.2">
      <c r="C50" s="699">
        <v>44013</v>
      </c>
      <c r="D50" s="696">
        <v>400.75681844000002</v>
      </c>
      <c r="E50" s="697"/>
      <c r="F50" s="697">
        <v>0.73409677000000784</v>
      </c>
      <c r="G50" s="698">
        <v>0.28081808580560619</v>
      </c>
      <c r="H50" s="698">
        <v>0.31439673581638772</v>
      </c>
      <c r="I50" s="698">
        <v>0.84977949368732197</v>
      </c>
      <c r="J50" s="698">
        <v>5.4824341458072468E-2</v>
      </c>
      <c r="K50" s="698">
        <v>0.14332048184513724</v>
      </c>
      <c r="L50" s="698">
        <v>-1.0656649751240366E-2</v>
      </c>
      <c r="M50" s="698">
        <v>-1.5141767521811289E-2</v>
      </c>
      <c r="N50" s="698">
        <v>-2.7173990070537002E-3</v>
      </c>
      <c r="O50" s="698">
        <v>1.9001556504974815E-2</v>
      </c>
      <c r="P50" s="698">
        <v>-1.6692799654663304E-2</v>
      </c>
      <c r="Q50" s="698">
        <v>-1.479305238234474E-2</v>
      </c>
      <c r="R50" s="698">
        <v>2.8054398928020419E-2</v>
      </c>
      <c r="S50" s="697">
        <v>1.6301934257284074</v>
      </c>
      <c r="T50" s="698">
        <v>-1.4807891863028999E-3</v>
      </c>
      <c r="U50" s="698">
        <v>4.9886996061673017E-2</v>
      </c>
      <c r="V50" s="698">
        <v>6.291237123434712E-3</v>
      </c>
      <c r="W50" s="698">
        <v>2.8039751551887093E-3</v>
      </c>
      <c r="X50" s="697">
        <f t="shared" si="0"/>
        <v>2.4217916148824088</v>
      </c>
    </row>
    <row r="51" spans="3:24" x14ac:dyDescent="0.2">
      <c r="C51" s="699">
        <v>44044</v>
      </c>
      <c r="D51" s="696">
        <v>358.38549796999996</v>
      </c>
      <c r="E51" s="697"/>
      <c r="F51" s="697">
        <v>1.3818342600000619</v>
      </c>
      <c r="G51" s="698">
        <v>-7.7070773455659491E-2</v>
      </c>
      <c r="H51" s="698">
        <v>0.2790949272722969</v>
      </c>
      <c r="I51" s="698">
        <v>0.95010048120252577</v>
      </c>
      <c r="J51" s="698">
        <v>-6.4289087796169042E-2</v>
      </c>
      <c r="K51" s="698">
        <v>0.12118831596501423</v>
      </c>
      <c r="L51" s="698">
        <v>6.6920625091029251E-3</v>
      </c>
      <c r="M51" s="698">
        <v>-6.3210708099859403E-2</v>
      </c>
      <c r="N51" s="698">
        <v>2.7855834262027201E-3</v>
      </c>
      <c r="O51" s="698">
        <v>2.7889958796606606E-2</v>
      </c>
      <c r="P51" s="698">
        <v>-1.6274990930753575E-2</v>
      </c>
      <c r="Q51" s="698">
        <v>5.1450835442210519E-2</v>
      </c>
      <c r="R51" s="698">
        <v>4.4309359598514675E-2</v>
      </c>
      <c r="S51" s="697">
        <v>1.2626659639300328</v>
      </c>
      <c r="T51" s="698">
        <v>6.2550728762857943E-3</v>
      </c>
      <c r="U51" s="698">
        <v>1.4694547468593555E-2</v>
      </c>
      <c r="V51" s="698">
        <v>-5.845543369787265E-3</v>
      </c>
      <c r="W51" s="698">
        <v>2.0355419975544464E-2</v>
      </c>
      <c r="X51" s="697">
        <f t="shared" si="0"/>
        <v>2.6799597208807313</v>
      </c>
    </row>
    <row r="52" spans="3:24" x14ac:dyDescent="0.2">
      <c r="C52" s="699">
        <v>44075</v>
      </c>
      <c r="D52" s="696">
        <v>409.84556129999993</v>
      </c>
      <c r="E52" s="697"/>
      <c r="F52" s="704">
        <v>0.57719443000002002</v>
      </c>
      <c r="G52" s="698">
        <v>-0.29145662779438908</v>
      </c>
      <c r="H52" s="698">
        <v>0.35838089864182621</v>
      </c>
      <c r="I52" s="698">
        <v>0.81275707371275985</v>
      </c>
      <c r="J52" s="698">
        <v>0.1086418378235976</v>
      </c>
      <c r="K52" s="698">
        <v>0.35918074913473674</v>
      </c>
      <c r="L52" s="698">
        <v>7.8380365200700908E-2</v>
      </c>
      <c r="M52" s="698">
        <v>-5.6959491915051785E-2</v>
      </c>
      <c r="N52" s="698">
        <v>5.293425447359823E-2</v>
      </c>
      <c r="O52" s="698">
        <v>6.0219413765310037E-2</v>
      </c>
      <c r="P52" s="698">
        <v>-4.0590777706540848E-2</v>
      </c>
      <c r="Q52" s="698">
        <v>6.8463165903835943E-2</v>
      </c>
      <c r="R52" s="698">
        <v>5.3130967606819013E-2</v>
      </c>
      <c r="S52" s="704">
        <v>1.5630818288472028</v>
      </c>
      <c r="T52" s="698">
        <v>2.2514443419083818E-2</v>
      </c>
      <c r="U52" s="698">
        <v>2.1596853489768364E-2</v>
      </c>
      <c r="V52" s="698">
        <v>7.0699806492029893E-2</v>
      </c>
      <c r="W52" s="698">
        <v>3.8456107715092003E-2</v>
      </c>
      <c r="X52" s="704">
        <f t="shared" si="0"/>
        <v>2.2935434699631969</v>
      </c>
    </row>
    <row r="53" spans="3:24" x14ac:dyDescent="0.2">
      <c r="C53" s="699">
        <v>44105</v>
      </c>
      <c r="D53" s="696">
        <v>432.12611193999999</v>
      </c>
      <c r="E53" s="697"/>
      <c r="F53" s="697"/>
      <c r="G53" s="698">
        <v>-0.98930496360787856</v>
      </c>
      <c r="H53" s="698">
        <v>0.30369497293747827</v>
      </c>
      <c r="I53" s="698">
        <v>1.4891393983664329</v>
      </c>
      <c r="J53" s="698">
        <v>-7.3544059928963179E-2</v>
      </c>
      <c r="K53" s="698">
        <v>0.71594578566185874</v>
      </c>
      <c r="L53" s="698">
        <v>0.14796689173169852</v>
      </c>
      <c r="M53" s="698">
        <v>-3.8285317385771123E-2</v>
      </c>
      <c r="N53" s="698">
        <v>0.13945820890768346</v>
      </c>
      <c r="O53" s="698">
        <v>3.040155657726018E-2</v>
      </c>
      <c r="P53" s="698">
        <v>2.1844513676001043E-2</v>
      </c>
      <c r="Q53" s="698">
        <v>3.0055923947998053E-2</v>
      </c>
      <c r="R53" s="698">
        <v>-1.7905285046708741E-2</v>
      </c>
      <c r="S53" s="704">
        <v>1.7594676258370896</v>
      </c>
      <c r="T53" s="698">
        <v>-9.11848059621434E-3</v>
      </c>
      <c r="U53" s="698">
        <v>2.9408814931457528E-2</v>
      </c>
      <c r="V53" s="698">
        <v>8.539036190478555E-2</v>
      </c>
      <c r="W53" s="698">
        <v>1.1796474357311126E-2</v>
      </c>
      <c r="X53" s="704">
        <f t="shared" si="0"/>
        <v>1.8769447964344295</v>
      </c>
    </row>
    <row r="54" spans="3:24" x14ac:dyDescent="0.2">
      <c r="C54" s="699">
        <v>44136</v>
      </c>
      <c r="D54" s="696">
        <v>412.93758509648654</v>
      </c>
      <c r="E54" s="697"/>
      <c r="F54" s="697"/>
      <c r="G54" s="698"/>
      <c r="H54" s="698">
        <v>-6.0143726011915533E-2</v>
      </c>
      <c r="I54" s="698">
        <v>1.048180656143245</v>
      </c>
      <c r="J54" s="698">
        <v>-5.3855153217114093E-2</v>
      </c>
      <c r="K54" s="698">
        <v>0.99962407541926268</v>
      </c>
      <c r="L54" s="698">
        <v>0.13136321288482122</v>
      </c>
      <c r="M54" s="698">
        <v>-2.5434658339747784E-2</v>
      </c>
      <c r="N54" s="698">
        <v>7.7886519247556407E-2</v>
      </c>
      <c r="O54" s="698">
        <v>9.2334453009243589E-2</v>
      </c>
      <c r="P54" s="698">
        <v>6.2418255605052764E-2</v>
      </c>
      <c r="Q54" s="698">
        <v>3.874859414418097E-2</v>
      </c>
      <c r="R54" s="698">
        <v>2.3072288062905955E-2</v>
      </c>
      <c r="S54" s="704">
        <v>2.3341945169474911</v>
      </c>
      <c r="T54" s="698">
        <v>-3.2552392969478205E-3</v>
      </c>
      <c r="U54" s="698">
        <v>2.6273531309641385E-2</v>
      </c>
      <c r="V54" s="698">
        <v>0.10213241717048049</v>
      </c>
      <c r="W54" s="698">
        <v>1.8406522375641998E-2</v>
      </c>
      <c r="X54" s="704">
        <f t="shared" si="0"/>
        <v>2.4777517485063072</v>
      </c>
    </row>
    <row r="55" spans="3:24" ht="15" thickBot="1" x14ac:dyDescent="0.25">
      <c r="C55" s="699">
        <v>44166</v>
      </c>
      <c r="D55" s="696">
        <v>401.81367999346338</v>
      </c>
      <c r="E55" s="697"/>
      <c r="F55" s="697"/>
      <c r="G55" s="698"/>
      <c r="H55" s="698"/>
      <c r="I55" s="698">
        <v>1.7755581221256307</v>
      </c>
      <c r="J55" s="698">
        <v>-0.21756030226998746</v>
      </c>
      <c r="K55" s="698">
        <v>1.9261145033044613</v>
      </c>
      <c r="L55" s="698">
        <v>0.11243325620210953</v>
      </c>
      <c r="M55" s="698">
        <v>-9.1356867674676323E-2</v>
      </c>
      <c r="N55" s="698">
        <v>7.9927146717523101E-2</v>
      </c>
      <c r="O55" s="698">
        <v>5.8252227944990409E-3</v>
      </c>
      <c r="P55" s="698">
        <v>8.1018701644097746E-3</v>
      </c>
      <c r="Q55" s="698">
        <v>4.851795204950804E-2</v>
      </c>
      <c r="R55" s="698">
        <v>4.7400279079738539E-2</v>
      </c>
      <c r="S55" s="704">
        <v>3.6949611824932163</v>
      </c>
      <c r="T55" s="698">
        <v>-8.6240413797895599E-3</v>
      </c>
      <c r="U55" s="698">
        <v>1.0706124396051564E-3</v>
      </c>
      <c r="V55" s="698">
        <v>0.15297818745682434</v>
      </c>
      <c r="W55" s="698">
        <v>5.1159342009441389E-3</v>
      </c>
      <c r="X55" s="704">
        <f t="shared" si="0"/>
        <v>3.8455018752108003</v>
      </c>
    </row>
    <row r="56" spans="3:24" s="701" customFormat="1" ht="15.75" thickBot="1" x14ac:dyDescent="0.3">
      <c r="C56" s="863" t="s">
        <v>130</v>
      </c>
      <c r="D56" s="864"/>
      <c r="E56" s="702"/>
      <c r="F56" s="702">
        <f>SUM(F44:F55)</f>
        <v>28.390280379999922</v>
      </c>
      <c r="G56" s="703">
        <f t="shared" ref="G56:W56" si="3">SUM(G44:G55)</f>
        <v>-0.28453352464788395</v>
      </c>
      <c r="H56" s="703">
        <f t="shared" si="3"/>
        <v>2.7666238660360136</v>
      </c>
      <c r="I56" s="703">
        <f t="shared" si="3"/>
        <v>10.51934444600505</v>
      </c>
      <c r="J56" s="703">
        <f t="shared" si="3"/>
        <v>0.27981454288817531</v>
      </c>
      <c r="K56" s="703">
        <f t="shared" si="3"/>
        <v>4.8480831578212928</v>
      </c>
      <c r="L56" s="703">
        <f t="shared" si="3"/>
        <v>0.43021034028151917</v>
      </c>
      <c r="M56" s="703">
        <f t="shared" si="3"/>
        <v>-0.48206940653813035</v>
      </c>
      <c r="N56" s="703">
        <f t="shared" si="3"/>
        <v>0.52702494765458141</v>
      </c>
      <c r="O56" s="703">
        <f t="shared" si="3"/>
        <v>0.53463771119407966</v>
      </c>
      <c r="P56" s="703">
        <f t="shared" si="3"/>
        <v>7.2684709330928854E-2</v>
      </c>
      <c r="Q56" s="703">
        <f t="shared" si="3"/>
        <v>0.32353924249503052</v>
      </c>
      <c r="R56" s="703">
        <f t="shared" si="3"/>
        <v>0.32175863777467839</v>
      </c>
      <c r="S56" s="702">
        <f>SUM(S44:S55)</f>
        <v>19.857118670295336</v>
      </c>
      <c r="T56" s="703">
        <f t="shared" si="3"/>
        <v>0.10127752546679858</v>
      </c>
      <c r="U56" s="703">
        <f t="shared" si="3"/>
        <v>0.19626673062310829</v>
      </c>
      <c r="V56" s="703">
        <f t="shared" si="3"/>
        <v>0.18577288068399866</v>
      </c>
      <c r="W56" s="703">
        <f t="shared" si="3"/>
        <v>0.10674104913402971</v>
      </c>
      <c r="X56" s="702">
        <f t="shared" si="0"/>
        <v>48.837457236203193</v>
      </c>
    </row>
    <row r="57" spans="3:24" x14ac:dyDescent="0.2">
      <c r="C57" s="699">
        <v>44197</v>
      </c>
      <c r="D57" s="696">
        <v>425.99261833178747</v>
      </c>
      <c r="E57" s="697"/>
      <c r="F57" s="697"/>
      <c r="G57" s="698"/>
      <c r="H57" s="698"/>
      <c r="I57" s="698"/>
      <c r="J57" s="698">
        <v>0.43147163076361039</v>
      </c>
      <c r="K57" s="698">
        <v>6.063281843180846</v>
      </c>
      <c r="L57" s="698">
        <v>0.4630018367786306</v>
      </c>
      <c r="M57" s="698">
        <v>-0.19880151643621957</v>
      </c>
      <c r="N57" s="698">
        <v>8.680869345158726E-2</v>
      </c>
      <c r="O57" s="698">
        <v>0.1970117750403233</v>
      </c>
      <c r="P57" s="698">
        <v>9.2593527671681386E-2</v>
      </c>
      <c r="Q57" s="698">
        <v>5.9413380676517136E-2</v>
      </c>
      <c r="R57" s="698">
        <v>-9.8440382431363105E-2</v>
      </c>
      <c r="S57" s="697">
        <v>7.0963407886956134</v>
      </c>
      <c r="T57" s="698">
        <v>0.10787322281129264</v>
      </c>
      <c r="U57" s="698">
        <v>6.5487057234690838E-2</v>
      </c>
      <c r="V57" s="698">
        <v>8.6195708606737753E-2</v>
      </c>
      <c r="W57" s="698">
        <v>-1.9582907525546034E-2</v>
      </c>
      <c r="X57" s="697">
        <f t="shared" si="0"/>
        <v>7.3363138698227885</v>
      </c>
    </row>
    <row r="58" spans="3:24" x14ac:dyDescent="0.2">
      <c r="C58" s="699">
        <v>44228</v>
      </c>
      <c r="D58" s="696">
        <v>393.12977532361197</v>
      </c>
      <c r="E58" s="697"/>
      <c r="F58" s="697"/>
      <c r="G58" s="698"/>
      <c r="H58" s="698"/>
      <c r="I58" s="698"/>
      <c r="J58" s="698"/>
      <c r="K58" s="698">
        <v>-0.83878466104800964</v>
      </c>
      <c r="L58" s="698">
        <v>0.35502169146860751</v>
      </c>
      <c r="M58" s="698">
        <v>-0.13793452779674453</v>
      </c>
      <c r="N58" s="698">
        <v>0.14450850980534824</v>
      </c>
      <c r="O58" s="698">
        <v>0.17717074264692201</v>
      </c>
      <c r="P58" s="698">
        <v>-3.8054471157693115E-2</v>
      </c>
      <c r="Q58" s="698">
        <v>0.10701240715758331</v>
      </c>
      <c r="R58" s="698">
        <v>0.15131407406806829</v>
      </c>
      <c r="S58" s="697">
        <v>-7.9746234855917919E-2</v>
      </c>
      <c r="T58" s="698">
        <v>6.4730242056157294E-2</v>
      </c>
      <c r="U58" s="698">
        <v>1.1816365210847835E-2</v>
      </c>
      <c r="V58" s="698">
        <v>0.16893030697542599</v>
      </c>
      <c r="W58" s="698">
        <v>1.8680411596960766E-4</v>
      </c>
      <c r="X58" s="697">
        <f t="shared" si="0"/>
        <v>0.16591748350248281</v>
      </c>
    </row>
    <row r="59" spans="3:24" x14ac:dyDescent="0.2">
      <c r="C59" s="699">
        <v>44256</v>
      </c>
      <c r="D59" s="696">
        <v>456.5083311375779</v>
      </c>
      <c r="E59" s="697"/>
      <c r="F59" s="697"/>
      <c r="G59" s="698"/>
      <c r="H59" s="698"/>
      <c r="I59" s="698"/>
      <c r="J59" s="698"/>
      <c r="K59" s="698"/>
      <c r="L59" s="698">
        <v>1.1258264906819022</v>
      </c>
      <c r="M59" s="698">
        <v>-0.35634130293624366</v>
      </c>
      <c r="N59" s="698">
        <v>0.1204478836010594</v>
      </c>
      <c r="O59" s="698">
        <v>0.23735907514571863</v>
      </c>
      <c r="P59" s="698">
        <v>0.1685140187320826</v>
      </c>
      <c r="Q59" s="698">
        <v>-4.4661601472228085E-2</v>
      </c>
      <c r="R59" s="698">
        <v>0.26513271484924417</v>
      </c>
      <c r="S59" s="697">
        <v>1.5162772786015353</v>
      </c>
      <c r="T59" s="698">
        <v>1.2606488659230308E-3</v>
      </c>
      <c r="U59" s="698">
        <v>7.7948490783626312E-2</v>
      </c>
      <c r="V59" s="698">
        <v>0.61418507127257271</v>
      </c>
      <c r="W59" s="698">
        <v>-4.960198929489934E-2</v>
      </c>
      <c r="X59" s="697">
        <f t="shared" si="0"/>
        <v>2.160069500228758</v>
      </c>
    </row>
    <row r="60" spans="3:24" x14ac:dyDescent="0.2">
      <c r="C60" s="699">
        <v>44287</v>
      </c>
      <c r="D60" s="696">
        <v>430.01119017959803</v>
      </c>
      <c r="E60" s="697"/>
      <c r="F60" s="697"/>
      <c r="G60" s="698"/>
      <c r="H60" s="698"/>
      <c r="I60" s="698"/>
      <c r="J60" s="698"/>
      <c r="K60" s="698"/>
      <c r="L60" s="698"/>
      <c r="M60" s="698">
        <v>-1.2256496318237282</v>
      </c>
      <c r="N60" s="698">
        <v>0.14567613961469306</v>
      </c>
      <c r="O60" s="698">
        <v>0.38790767841800289</v>
      </c>
      <c r="P60" s="698">
        <v>0.15760507296670312</v>
      </c>
      <c r="Q60" s="698">
        <v>0.11805300581903566</v>
      </c>
      <c r="R60" s="698">
        <v>0.16448960988464023</v>
      </c>
      <c r="S60" s="697">
        <v>-0.25191812512065326</v>
      </c>
      <c r="T60" s="698">
        <v>4.9435345782399054E-2</v>
      </c>
      <c r="U60" s="698">
        <v>-2.8891996992683744E-2</v>
      </c>
      <c r="V60" s="698">
        <v>0.54696290063242259</v>
      </c>
      <c r="W60" s="698">
        <v>-5.6502680347364276E-2</v>
      </c>
      <c r="X60" s="697">
        <f t="shared" si="0"/>
        <v>0.25908544395412036</v>
      </c>
    </row>
    <row r="61" spans="3:24" x14ac:dyDescent="0.2">
      <c r="C61" s="699">
        <v>44317</v>
      </c>
      <c r="D61" s="696">
        <v>411.89871048536617</v>
      </c>
      <c r="E61" s="697"/>
      <c r="F61" s="697"/>
      <c r="G61" s="698"/>
      <c r="H61" s="698"/>
      <c r="I61" s="698"/>
      <c r="J61" s="698"/>
      <c r="K61" s="698"/>
      <c r="L61" s="698"/>
      <c r="M61" s="698"/>
      <c r="N61" s="698">
        <v>8.4665055517461951E-2</v>
      </c>
      <c r="O61" s="698">
        <v>0.44601586751542754</v>
      </c>
      <c r="P61" s="698">
        <v>0.20856984310512416</v>
      </c>
      <c r="Q61" s="698">
        <v>0.13690375648923236</v>
      </c>
      <c r="R61" s="698">
        <v>0.24459720360169968</v>
      </c>
      <c r="S61" s="697">
        <v>1.1207517262289457</v>
      </c>
      <c r="T61" s="698">
        <v>1.6759651626330196E-3</v>
      </c>
      <c r="U61" s="698">
        <v>0.12835922021218948</v>
      </c>
      <c r="V61" s="698">
        <v>-1.7623857552223399E-2</v>
      </c>
      <c r="W61" s="698">
        <v>2.7739754638901104E-2</v>
      </c>
      <c r="X61" s="697">
        <f t="shared" si="0"/>
        <v>1.2609028086904459</v>
      </c>
    </row>
    <row r="62" spans="3:24" x14ac:dyDescent="0.2">
      <c r="C62" s="699">
        <v>44348</v>
      </c>
      <c r="D62" s="696">
        <v>429.48509566716609</v>
      </c>
      <c r="E62" s="697"/>
      <c r="F62" s="697"/>
      <c r="G62" s="698"/>
      <c r="H62" s="698"/>
      <c r="I62" s="698"/>
      <c r="J62" s="698"/>
      <c r="K62" s="698"/>
      <c r="L62" s="698"/>
      <c r="M62" s="698"/>
      <c r="N62" s="698"/>
      <c r="O62" s="698">
        <v>-0.34999392141969565</v>
      </c>
      <c r="P62" s="698">
        <v>0.13477922103163564</v>
      </c>
      <c r="Q62" s="698">
        <v>0.70744696136546281</v>
      </c>
      <c r="R62" s="698">
        <v>0.12038257216903503</v>
      </c>
      <c r="S62" s="697">
        <v>0.61261483314643783</v>
      </c>
      <c r="T62" s="698">
        <v>0.13712648425610041</v>
      </c>
      <c r="U62" s="698">
        <v>0.22384092145290424</v>
      </c>
      <c r="V62" s="698">
        <v>0.19253397709991305</v>
      </c>
      <c r="W62" s="698">
        <v>6.6720049856201058E-2</v>
      </c>
      <c r="X62" s="697">
        <f t="shared" si="0"/>
        <v>1.2328362658115566</v>
      </c>
    </row>
    <row r="63" spans="3:24" x14ac:dyDescent="0.2">
      <c r="C63" s="699">
        <v>44378</v>
      </c>
      <c r="D63" s="696">
        <v>411.88190880399611</v>
      </c>
      <c r="E63" s="697"/>
      <c r="F63" s="697"/>
      <c r="G63" s="698"/>
      <c r="H63" s="698"/>
      <c r="I63" s="698"/>
      <c r="J63" s="698"/>
      <c r="K63" s="698"/>
      <c r="L63" s="698"/>
      <c r="M63" s="698"/>
      <c r="N63" s="698"/>
      <c r="O63" s="698"/>
      <c r="P63" s="698">
        <v>-0.93336281000586041</v>
      </c>
      <c r="Q63" s="698">
        <v>0.95473462253983143</v>
      </c>
      <c r="R63" s="698">
        <v>0.2431095385661024</v>
      </c>
      <c r="S63" s="697">
        <v>0.26448135110007343</v>
      </c>
      <c r="T63" s="698">
        <v>0.1462202230082994</v>
      </c>
      <c r="U63" s="698">
        <v>0.28032273422348908</v>
      </c>
      <c r="V63" s="698">
        <v>0.16803330386682092</v>
      </c>
      <c r="W63" s="698">
        <v>0.1201054389613887</v>
      </c>
      <c r="X63" s="697">
        <f t="shared" si="0"/>
        <v>0.97916305116007152</v>
      </c>
    </row>
    <row r="64" spans="3:24" x14ac:dyDescent="0.2">
      <c r="C64" s="699">
        <v>44409</v>
      </c>
      <c r="D64" s="696">
        <v>377.92187648389017</v>
      </c>
      <c r="E64" s="697"/>
      <c r="F64" s="697"/>
      <c r="G64" s="698"/>
      <c r="H64" s="698"/>
      <c r="I64" s="698"/>
      <c r="J64" s="698"/>
      <c r="K64" s="698"/>
      <c r="L64" s="698"/>
      <c r="M64" s="698"/>
      <c r="N64" s="698"/>
      <c r="O64" s="698"/>
      <c r="P64" s="698"/>
      <c r="Q64" s="698">
        <v>0.25923010299533189</v>
      </c>
      <c r="R64" s="698">
        <v>0.79986172791325316</v>
      </c>
      <c r="S64" s="697">
        <v>1.0590918309085851</v>
      </c>
      <c r="T64" s="698">
        <v>0.21905861034946383</v>
      </c>
      <c r="U64" s="698">
        <v>0.21183179113711503</v>
      </c>
      <c r="V64" s="698">
        <v>0.14291775630431403</v>
      </c>
      <c r="W64" s="698">
        <v>0.12326358383990055</v>
      </c>
      <c r="X64" s="697">
        <f t="shared" si="0"/>
        <v>1.7561635725393785</v>
      </c>
    </row>
    <row r="65" spans="3:24" x14ac:dyDescent="0.2">
      <c r="C65" s="699">
        <v>44440</v>
      </c>
      <c r="D65" s="696">
        <v>421.19619558326639</v>
      </c>
      <c r="E65" s="697"/>
      <c r="F65" s="697"/>
      <c r="G65" s="698"/>
      <c r="H65" s="698"/>
      <c r="I65" s="698"/>
      <c r="J65" s="698"/>
      <c r="K65" s="698"/>
      <c r="L65" s="698"/>
      <c r="M65" s="698"/>
      <c r="N65" s="698"/>
      <c r="O65" s="698"/>
      <c r="P65" s="698"/>
      <c r="Q65" s="698"/>
      <c r="R65" s="698">
        <v>0.88152643779807249</v>
      </c>
      <c r="S65" s="697">
        <v>0.88152643779807249</v>
      </c>
      <c r="T65" s="698">
        <v>0.77945672904616004</v>
      </c>
      <c r="U65" s="698">
        <v>0.45199209606630575</v>
      </c>
      <c r="V65" s="698">
        <v>0.56966662070755092</v>
      </c>
      <c r="W65" s="698">
        <v>0.17408958099161964</v>
      </c>
      <c r="X65" s="697">
        <f t="shared" si="0"/>
        <v>2.8567314646097088</v>
      </c>
    </row>
    <row r="66" spans="3:24" x14ac:dyDescent="0.2">
      <c r="C66" s="699">
        <v>44470</v>
      </c>
      <c r="D66" s="696">
        <v>424.24175451786834</v>
      </c>
      <c r="E66" s="697"/>
      <c r="F66" s="697"/>
      <c r="G66" s="698"/>
      <c r="H66" s="698"/>
      <c r="I66" s="698"/>
      <c r="J66" s="698"/>
      <c r="K66" s="698"/>
      <c r="L66" s="698"/>
      <c r="M66" s="698"/>
      <c r="N66" s="698"/>
      <c r="O66" s="698"/>
      <c r="P66" s="698"/>
      <c r="Q66" s="698"/>
      <c r="R66" s="698"/>
      <c r="S66" s="697"/>
      <c r="T66" s="698">
        <v>-1.5540895701235513E-2</v>
      </c>
      <c r="U66" s="698">
        <v>0.4118199164673797</v>
      </c>
      <c r="V66" s="698">
        <v>0.76801843907338707</v>
      </c>
      <c r="W66" s="698">
        <v>0.18972764381311435</v>
      </c>
      <c r="X66" s="697">
        <f t="shared" si="0"/>
        <v>1.3540251036526456</v>
      </c>
    </row>
    <row r="67" spans="3:24" x14ac:dyDescent="0.2">
      <c r="C67" s="699">
        <v>44501</v>
      </c>
      <c r="D67" s="696">
        <v>423.43465713761111</v>
      </c>
      <c r="E67" s="697"/>
      <c r="F67" s="697"/>
      <c r="G67" s="698"/>
      <c r="H67" s="698"/>
      <c r="I67" s="698"/>
      <c r="J67" s="698"/>
      <c r="K67" s="698"/>
      <c r="L67" s="698"/>
      <c r="M67" s="698"/>
      <c r="N67" s="698"/>
      <c r="O67" s="698"/>
      <c r="P67" s="698"/>
      <c r="Q67" s="698"/>
      <c r="R67" s="698"/>
      <c r="S67" s="697"/>
      <c r="T67" s="698"/>
      <c r="U67" s="698">
        <v>0.16602012079403039</v>
      </c>
      <c r="V67" s="698">
        <v>0.82971160580490277</v>
      </c>
      <c r="W67" s="698">
        <v>0.22955458593617095</v>
      </c>
      <c r="X67" s="697">
        <f t="shared" si="0"/>
        <v>1.2252863125351041</v>
      </c>
    </row>
    <row r="68" spans="3:24" ht="15" thickBot="1" x14ac:dyDescent="0.25">
      <c r="C68" s="699">
        <v>44531</v>
      </c>
      <c r="D68" s="696">
        <v>427.57107874480903</v>
      </c>
      <c r="E68" s="697"/>
      <c r="F68" s="697"/>
      <c r="G68" s="698"/>
      <c r="H68" s="698"/>
      <c r="I68" s="698"/>
      <c r="J68" s="698"/>
      <c r="K68" s="698"/>
      <c r="L68" s="698"/>
      <c r="M68" s="698"/>
      <c r="N68" s="698"/>
      <c r="O68" s="698"/>
      <c r="P68" s="698"/>
      <c r="Q68" s="698"/>
      <c r="R68" s="698"/>
      <c r="S68" s="697"/>
      <c r="T68" s="698"/>
      <c r="U68" s="698"/>
      <c r="V68" s="698">
        <v>1.4761322997914021</v>
      </c>
      <c r="W68" s="698">
        <v>0.45049724927980606</v>
      </c>
      <c r="X68" s="697">
        <f t="shared" si="0"/>
        <v>1.9266295490712082</v>
      </c>
    </row>
    <row r="69" spans="3:24" s="701" customFormat="1" ht="15.75" thickBot="1" x14ac:dyDescent="0.3">
      <c r="C69" s="863" t="s">
        <v>241</v>
      </c>
      <c r="D69" s="864"/>
      <c r="E69" s="702"/>
      <c r="F69" s="702"/>
      <c r="G69" s="703"/>
      <c r="H69" s="703"/>
      <c r="I69" s="703"/>
      <c r="J69" s="703">
        <f t="shared" ref="J69:V69" si="4">SUM(J57:J68)</f>
        <v>0.43147163076361039</v>
      </c>
      <c r="K69" s="703">
        <f t="shared" si="4"/>
        <v>5.2244971821328363</v>
      </c>
      <c r="L69" s="703">
        <f t="shared" si="4"/>
        <v>1.9438500189291403</v>
      </c>
      <c r="M69" s="703">
        <f t="shared" si="4"/>
        <v>-1.918726978992936</v>
      </c>
      <c r="N69" s="703">
        <f t="shared" si="4"/>
        <v>0.58210628199014991</v>
      </c>
      <c r="O69" s="703">
        <f t="shared" si="4"/>
        <v>1.0954712173466987</v>
      </c>
      <c r="P69" s="703">
        <f t="shared" si="4"/>
        <v>-0.20935559765632661</v>
      </c>
      <c r="Q69" s="703">
        <f t="shared" si="4"/>
        <v>2.2981326355707665</v>
      </c>
      <c r="R69" s="703">
        <f t="shared" si="4"/>
        <v>2.7719734964187523</v>
      </c>
      <c r="S69" s="702">
        <f>SUM(S57:S68)</f>
        <v>12.219419886502692</v>
      </c>
      <c r="T69" s="703">
        <f t="shared" si="4"/>
        <v>1.4912965756371932</v>
      </c>
      <c r="U69" s="703">
        <f t="shared" si="4"/>
        <v>2.0005467165898949</v>
      </c>
      <c r="V69" s="703">
        <f t="shared" si="4"/>
        <v>5.5456641325832265</v>
      </c>
      <c r="W69" s="703">
        <f t="shared" ref="W69" si="5">SUM(W57:W68)</f>
        <v>1.2561971142652624</v>
      </c>
      <c r="X69" s="702">
        <f t="shared" si="0"/>
        <v>22.513124425578269</v>
      </c>
    </row>
    <row r="70" spans="3:24" x14ac:dyDescent="0.2">
      <c r="C70" s="699">
        <v>44562</v>
      </c>
      <c r="D70" s="696">
        <v>478.19876147709221</v>
      </c>
      <c r="E70" s="697"/>
      <c r="F70" s="697"/>
      <c r="G70" s="698"/>
      <c r="H70" s="698"/>
      <c r="I70" s="698"/>
      <c r="J70" s="698"/>
      <c r="K70" s="698"/>
      <c r="L70" s="698"/>
      <c r="M70" s="698"/>
      <c r="N70" s="698"/>
      <c r="O70" s="698"/>
      <c r="P70" s="698"/>
      <c r="Q70" s="698"/>
      <c r="R70" s="698"/>
      <c r="S70" s="697"/>
      <c r="T70" s="698"/>
      <c r="U70" s="698"/>
      <c r="V70" s="698"/>
      <c r="W70" s="698">
        <v>1.4206359261946773</v>
      </c>
      <c r="X70" s="697">
        <f t="shared" si="0"/>
        <v>1.4206359261946773</v>
      </c>
    </row>
  </sheetData>
  <mergeCells count="4">
    <mergeCell ref="D29:X29"/>
    <mergeCell ref="C43:D43"/>
    <mergeCell ref="C56:D56"/>
    <mergeCell ref="C69:D69"/>
  </mergeCells>
  <conditionalFormatting sqref="G31:I55 E43 G57:I61">
    <cfRule type="cellIs" dxfId="119" priority="119" operator="greaterThan">
      <formula>0</formula>
    </cfRule>
    <cfRule type="cellIs" dxfId="118" priority="120" operator="lessThan">
      <formula>0</formula>
    </cfRule>
  </conditionalFormatting>
  <conditionalFormatting sqref="E44">
    <cfRule type="cellIs" dxfId="117" priority="117" operator="greaterThan">
      <formula>0</formula>
    </cfRule>
    <cfRule type="cellIs" dxfId="116" priority="118" operator="lessThan">
      <formula>0</formula>
    </cfRule>
  </conditionalFormatting>
  <conditionalFormatting sqref="E45:E55">
    <cfRule type="cellIs" dxfId="115" priority="115" operator="greaterThan">
      <formula>0</formula>
    </cfRule>
    <cfRule type="cellIs" dxfId="114" priority="116" operator="lessThan">
      <formula>0</formula>
    </cfRule>
  </conditionalFormatting>
  <conditionalFormatting sqref="E31:E42">
    <cfRule type="cellIs" dxfId="113" priority="113" operator="greaterThan">
      <formula>0</formula>
    </cfRule>
    <cfRule type="cellIs" dxfId="112" priority="114" operator="lessThan">
      <formula>0</formula>
    </cfRule>
  </conditionalFormatting>
  <conditionalFormatting sqref="J44:R44">
    <cfRule type="cellIs" dxfId="111" priority="109" operator="greaterThan">
      <formula>0</formula>
    </cfRule>
    <cfRule type="cellIs" dxfId="110" priority="110" operator="lessThan">
      <formula>0</formula>
    </cfRule>
  </conditionalFormatting>
  <conditionalFormatting sqref="J31:R42">
    <cfRule type="cellIs" dxfId="109" priority="111" operator="greaterThan">
      <formula>0</formula>
    </cfRule>
    <cfRule type="cellIs" dxfId="108" priority="112" operator="lessThan">
      <formula>0</formula>
    </cfRule>
  </conditionalFormatting>
  <conditionalFormatting sqref="J45:R55">
    <cfRule type="cellIs" dxfId="107" priority="107" operator="greaterThan">
      <formula>0</formula>
    </cfRule>
    <cfRule type="cellIs" dxfId="106" priority="108" operator="lessThan">
      <formula>0</formula>
    </cfRule>
  </conditionalFormatting>
  <conditionalFormatting sqref="J43:R43">
    <cfRule type="cellIs" dxfId="105" priority="105" operator="greaterThan">
      <formula>0</formula>
    </cfRule>
    <cfRule type="cellIs" dxfId="104" priority="106" operator="lessThan">
      <formula>0</formula>
    </cfRule>
  </conditionalFormatting>
  <conditionalFormatting sqref="E57:E61">
    <cfRule type="cellIs" dxfId="103" priority="103" operator="greaterThan">
      <formula>0</formula>
    </cfRule>
    <cfRule type="cellIs" dxfId="102" priority="104" operator="lessThan">
      <formula>0</formula>
    </cfRule>
  </conditionalFormatting>
  <conditionalFormatting sqref="J57:R61">
    <cfRule type="cellIs" dxfId="101" priority="101" operator="greaterThan">
      <formula>0</formula>
    </cfRule>
    <cfRule type="cellIs" dxfId="100" priority="102" operator="lessThan">
      <formula>0</formula>
    </cfRule>
  </conditionalFormatting>
  <conditionalFormatting sqref="F43">
    <cfRule type="cellIs" dxfId="99" priority="99" operator="greaterThan">
      <formula>0</formula>
    </cfRule>
    <cfRule type="cellIs" dxfId="98" priority="100" operator="lessThan">
      <formula>0</formula>
    </cfRule>
  </conditionalFormatting>
  <conditionalFormatting sqref="F31:F42">
    <cfRule type="cellIs" dxfId="97" priority="97" operator="greaterThan">
      <formula>0</formula>
    </cfRule>
    <cfRule type="cellIs" dxfId="96" priority="98" operator="lessThan">
      <formula>0</formula>
    </cfRule>
  </conditionalFormatting>
  <conditionalFormatting sqref="F57:F61">
    <cfRule type="cellIs" dxfId="95" priority="93" operator="greaterThan">
      <formula>0</formula>
    </cfRule>
    <cfRule type="cellIs" dxfId="94" priority="94" operator="lessThan">
      <formula>0</formula>
    </cfRule>
  </conditionalFormatting>
  <conditionalFormatting sqref="F44:F55">
    <cfRule type="cellIs" dxfId="93" priority="95" operator="greaterThan">
      <formula>0</formula>
    </cfRule>
    <cfRule type="cellIs" dxfId="92" priority="96" operator="lessThan">
      <formula>0</formula>
    </cfRule>
  </conditionalFormatting>
  <conditionalFormatting sqref="E56 G56:R56">
    <cfRule type="cellIs" dxfId="91" priority="91" operator="greaterThan">
      <formula>0</formula>
    </cfRule>
    <cfRule type="cellIs" dxfId="90" priority="92" operator="lessThan">
      <formula>0</formula>
    </cfRule>
  </conditionalFormatting>
  <conditionalFormatting sqref="F56">
    <cfRule type="cellIs" dxfId="89" priority="89" operator="greaterThan">
      <formula>0</formula>
    </cfRule>
    <cfRule type="cellIs" dxfId="88" priority="90" operator="lessThan">
      <formula>0</formula>
    </cfRule>
  </conditionalFormatting>
  <conditionalFormatting sqref="S56">
    <cfRule type="cellIs" dxfId="87" priority="81" operator="greaterThan">
      <formula>0</formula>
    </cfRule>
    <cfRule type="cellIs" dxfId="86" priority="82" operator="lessThan">
      <formula>0</formula>
    </cfRule>
  </conditionalFormatting>
  <conditionalFormatting sqref="S43">
    <cfRule type="cellIs" dxfId="85" priority="87" operator="greaterThan">
      <formula>0</formula>
    </cfRule>
    <cfRule type="cellIs" dxfId="84" priority="88" operator="lessThan">
      <formula>0</formula>
    </cfRule>
  </conditionalFormatting>
  <conditionalFormatting sqref="S31:S42">
    <cfRule type="cellIs" dxfId="83" priority="85" operator="greaterThan">
      <formula>0</formula>
    </cfRule>
    <cfRule type="cellIs" dxfId="82" priority="86" operator="lessThan">
      <formula>0</formula>
    </cfRule>
  </conditionalFormatting>
  <conditionalFormatting sqref="F62:F68">
    <cfRule type="cellIs" dxfId="81" priority="71" operator="greaterThan">
      <formula>0</formula>
    </cfRule>
    <cfRule type="cellIs" dxfId="80" priority="72" operator="lessThan">
      <formula>0</formula>
    </cfRule>
  </conditionalFormatting>
  <conditionalFormatting sqref="S44:S55">
    <cfRule type="cellIs" dxfId="79" priority="83" operator="greaterThan">
      <formula>0</formula>
    </cfRule>
    <cfRule type="cellIs" dxfId="78" priority="84" operator="lessThan">
      <formula>0</formula>
    </cfRule>
  </conditionalFormatting>
  <conditionalFormatting sqref="S57:S61">
    <cfRule type="cellIs" dxfId="77" priority="79" operator="greaterThan">
      <formula>0</formula>
    </cfRule>
    <cfRule type="cellIs" dxfId="76" priority="80" operator="lessThan">
      <formula>0</formula>
    </cfRule>
  </conditionalFormatting>
  <conditionalFormatting sqref="E62:E68">
    <cfRule type="cellIs" dxfId="75" priority="75" operator="greaterThan">
      <formula>0</formula>
    </cfRule>
    <cfRule type="cellIs" dxfId="74" priority="76" operator="lessThan">
      <formula>0</formula>
    </cfRule>
  </conditionalFormatting>
  <conditionalFormatting sqref="J62:R68">
    <cfRule type="cellIs" dxfId="73" priority="73" operator="greaterThan">
      <formula>0</formula>
    </cfRule>
    <cfRule type="cellIs" dxfId="72" priority="74" operator="lessThan">
      <formula>0</formula>
    </cfRule>
  </conditionalFormatting>
  <conditionalFormatting sqref="S62:S68">
    <cfRule type="cellIs" dxfId="71" priority="69" operator="greaterThan">
      <formula>0</formula>
    </cfRule>
    <cfRule type="cellIs" dxfId="70" priority="70" operator="lessThan">
      <formula>0</formula>
    </cfRule>
  </conditionalFormatting>
  <conditionalFormatting sqref="G62:I68">
    <cfRule type="cellIs" dxfId="69" priority="77" operator="greaterThan">
      <formula>0</formula>
    </cfRule>
    <cfRule type="cellIs" dxfId="68" priority="78" operator="lessThan">
      <formula>0</formula>
    </cfRule>
  </conditionalFormatting>
  <conditionalFormatting sqref="T56:V56">
    <cfRule type="cellIs" dxfId="67" priority="57" operator="greaterThan">
      <formula>0</formula>
    </cfRule>
    <cfRule type="cellIs" dxfId="66" priority="58" operator="lessThan">
      <formula>0</formula>
    </cfRule>
  </conditionalFormatting>
  <conditionalFormatting sqref="T44:V44">
    <cfRule type="cellIs" dxfId="65" priority="65" operator="greaterThan">
      <formula>0</formula>
    </cfRule>
    <cfRule type="cellIs" dxfId="64" priority="66" operator="lessThan">
      <formula>0</formula>
    </cfRule>
  </conditionalFormatting>
  <conditionalFormatting sqref="T31:V42">
    <cfRule type="cellIs" dxfId="63" priority="67" operator="greaterThan">
      <formula>0</formula>
    </cfRule>
    <cfRule type="cellIs" dxfId="62" priority="68" operator="lessThan">
      <formula>0</formula>
    </cfRule>
  </conditionalFormatting>
  <conditionalFormatting sqref="T45:V55">
    <cfRule type="cellIs" dxfId="61" priority="63" operator="greaterThan">
      <formula>0</formula>
    </cfRule>
    <cfRule type="cellIs" dxfId="60" priority="64" operator="lessThan">
      <formula>0</formula>
    </cfRule>
  </conditionalFormatting>
  <conditionalFormatting sqref="T43:V43">
    <cfRule type="cellIs" dxfId="59" priority="61" operator="greaterThan">
      <formula>0</formula>
    </cfRule>
    <cfRule type="cellIs" dxfId="58" priority="62" operator="lessThan">
      <formula>0</formula>
    </cfRule>
  </conditionalFormatting>
  <conditionalFormatting sqref="T57:V61">
    <cfRule type="cellIs" dxfId="57" priority="59" operator="greaterThan">
      <formula>0</formula>
    </cfRule>
    <cfRule type="cellIs" dxfId="56" priority="60" operator="lessThan">
      <formula>0</formula>
    </cfRule>
  </conditionalFormatting>
  <conditionalFormatting sqref="T62:V68">
    <cfRule type="cellIs" dxfId="55" priority="55" operator="greaterThan">
      <formula>0</formula>
    </cfRule>
    <cfRule type="cellIs" dxfId="54" priority="56" operator="lessThan">
      <formula>0</formula>
    </cfRule>
  </conditionalFormatting>
  <conditionalFormatting sqref="X62:X68">
    <cfRule type="cellIs" dxfId="53" priority="43" operator="greaterThan">
      <formula>0</formula>
    </cfRule>
    <cfRule type="cellIs" dxfId="52" priority="44" operator="lessThan">
      <formula>0</formula>
    </cfRule>
  </conditionalFormatting>
  <conditionalFormatting sqref="X44:X55">
    <cfRule type="cellIs" dxfId="51" priority="49" operator="greaterThan">
      <formula>0</formula>
    </cfRule>
    <cfRule type="cellIs" dxfId="50" priority="50" operator="lessThan">
      <formula>0</formula>
    </cfRule>
  </conditionalFormatting>
  <conditionalFormatting sqref="X43">
    <cfRule type="cellIs" dxfId="49" priority="53" operator="greaterThan">
      <formula>0</formula>
    </cfRule>
    <cfRule type="cellIs" dxfId="48" priority="54" operator="lessThan">
      <formula>0</formula>
    </cfRule>
  </conditionalFormatting>
  <conditionalFormatting sqref="X31:X42">
    <cfRule type="cellIs" dxfId="47" priority="51" operator="greaterThan">
      <formula>0</formula>
    </cfRule>
    <cfRule type="cellIs" dxfId="46" priority="52" operator="lessThan">
      <formula>0</formula>
    </cfRule>
  </conditionalFormatting>
  <conditionalFormatting sqref="X56">
    <cfRule type="cellIs" dxfId="45" priority="47" operator="greaterThan">
      <formula>0</formula>
    </cfRule>
    <cfRule type="cellIs" dxfId="44" priority="48" operator="lessThan">
      <formula>0</formula>
    </cfRule>
  </conditionalFormatting>
  <conditionalFormatting sqref="X57:X61">
    <cfRule type="cellIs" dxfId="43" priority="45" operator="greaterThan">
      <formula>0</formula>
    </cfRule>
    <cfRule type="cellIs" dxfId="42" priority="46" operator="lessThan">
      <formula>0</formula>
    </cfRule>
  </conditionalFormatting>
  <conditionalFormatting sqref="E69 G69:R69">
    <cfRule type="cellIs" dxfId="41" priority="41" operator="greaterThan">
      <formula>0</formula>
    </cfRule>
    <cfRule type="cellIs" dxfId="40" priority="42" operator="lessThan">
      <formula>0</formula>
    </cfRule>
  </conditionalFormatting>
  <conditionalFormatting sqref="F69">
    <cfRule type="cellIs" dxfId="39" priority="39" operator="greaterThan">
      <formula>0</formula>
    </cfRule>
    <cfRule type="cellIs" dxfId="38" priority="40" operator="lessThan">
      <formula>0</formula>
    </cfRule>
  </conditionalFormatting>
  <conditionalFormatting sqref="S69">
    <cfRule type="cellIs" dxfId="37" priority="37" operator="greaterThan">
      <formula>0</formula>
    </cfRule>
    <cfRule type="cellIs" dxfId="36" priority="38" operator="lessThan">
      <formula>0</formula>
    </cfRule>
  </conditionalFormatting>
  <conditionalFormatting sqref="T69:V69">
    <cfRule type="cellIs" dxfId="35" priority="35" operator="greaterThan">
      <formula>0</formula>
    </cfRule>
    <cfRule type="cellIs" dxfId="34" priority="36" operator="lessThan">
      <formula>0</formula>
    </cfRule>
  </conditionalFormatting>
  <conditionalFormatting sqref="X69">
    <cfRule type="cellIs" dxfId="33" priority="33" operator="greaterThan">
      <formula>0</formula>
    </cfRule>
    <cfRule type="cellIs" dxfId="32" priority="34" operator="lessThan">
      <formula>0</formula>
    </cfRule>
  </conditionalFormatting>
  <conditionalFormatting sqref="W56">
    <cfRule type="cellIs" dxfId="31" priority="21" operator="greaterThan">
      <formula>0</formula>
    </cfRule>
    <cfRule type="cellIs" dxfId="30" priority="22" operator="lessThan">
      <formula>0</formula>
    </cfRule>
  </conditionalFormatting>
  <conditionalFormatting sqref="W44">
    <cfRule type="cellIs" dxfId="29" priority="29" operator="greaterThan">
      <formula>0</formula>
    </cfRule>
    <cfRule type="cellIs" dxfId="28" priority="30" operator="lessThan">
      <formula>0</formula>
    </cfRule>
  </conditionalFormatting>
  <conditionalFormatting sqref="W31:W42">
    <cfRule type="cellIs" dxfId="27" priority="31" operator="greaterThan">
      <formula>0</formula>
    </cfRule>
    <cfRule type="cellIs" dxfId="26" priority="32" operator="lessThan">
      <formula>0</formula>
    </cfRule>
  </conditionalFormatting>
  <conditionalFormatting sqref="W45:W55">
    <cfRule type="cellIs" dxfId="25" priority="27" operator="greaterThan">
      <formula>0</formula>
    </cfRule>
    <cfRule type="cellIs" dxfId="24" priority="28" operator="lessThan">
      <formula>0</formula>
    </cfRule>
  </conditionalFormatting>
  <conditionalFormatting sqref="W43">
    <cfRule type="cellIs" dxfId="23" priority="25" operator="greaterThan">
      <formula>0</formula>
    </cfRule>
    <cfRule type="cellIs" dxfId="22" priority="26" operator="lessThan">
      <formula>0</formula>
    </cfRule>
  </conditionalFormatting>
  <conditionalFormatting sqref="W57:W61">
    <cfRule type="cellIs" dxfId="21" priority="23" operator="greaterThan">
      <formula>0</formula>
    </cfRule>
    <cfRule type="cellIs" dxfId="20" priority="24" operator="lessThan">
      <formula>0</formula>
    </cfRule>
  </conditionalFormatting>
  <conditionalFormatting sqref="W62:W68">
    <cfRule type="cellIs" dxfId="19" priority="19" operator="greaterThan">
      <formula>0</formula>
    </cfRule>
    <cfRule type="cellIs" dxfId="18" priority="20" operator="lessThan">
      <formula>0</formula>
    </cfRule>
  </conditionalFormatting>
  <conditionalFormatting sqref="W69">
    <cfRule type="cellIs" dxfId="17" priority="17" operator="greaterThan">
      <formula>0</formula>
    </cfRule>
    <cfRule type="cellIs" dxfId="16" priority="18" operator="lessThan">
      <formula>0</formula>
    </cfRule>
  </conditionalFormatting>
  <conditionalFormatting sqref="F70">
    <cfRule type="cellIs" dxfId="15" priority="9" operator="greaterThan">
      <formula>0</formula>
    </cfRule>
    <cfRule type="cellIs" dxfId="14" priority="10" operator="lessThan">
      <formula>0</formula>
    </cfRule>
  </conditionalFormatting>
  <conditionalFormatting sqref="E70">
    <cfRule type="cellIs" dxfId="13" priority="13" operator="greaterThan">
      <formula>0</formula>
    </cfRule>
    <cfRule type="cellIs" dxfId="12" priority="14" operator="lessThan">
      <formula>0</formula>
    </cfRule>
  </conditionalFormatting>
  <conditionalFormatting sqref="J70:R70">
    <cfRule type="cellIs" dxfId="11" priority="11" operator="greaterThan">
      <formula>0</formula>
    </cfRule>
    <cfRule type="cellIs" dxfId="10" priority="12" operator="lessThan">
      <formula>0</formula>
    </cfRule>
  </conditionalFormatting>
  <conditionalFormatting sqref="S70">
    <cfRule type="cellIs" dxfId="9" priority="7" operator="greaterThan">
      <formula>0</formula>
    </cfRule>
    <cfRule type="cellIs" dxfId="8" priority="8" operator="lessThan">
      <formula>0</formula>
    </cfRule>
  </conditionalFormatting>
  <conditionalFormatting sqref="G70:I70">
    <cfRule type="cellIs" dxfId="7" priority="15" operator="greaterThan">
      <formula>0</formula>
    </cfRule>
    <cfRule type="cellIs" dxfId="6" priority="16" operator="lessThan">
      <formula>0</formula>
    </cfRule>
  </conditionalFormatting>
  <conditionalFormatting sqref="T70:V70">
    <cfRule type="cellIs" dxfId="5" priority="5" operator="greaterThan">
      <formula>0</formula>
    </cfRule>
    <cfRule type="cellIs" dxfId="4" priority="6" operator="lessThan">
      <formula>0</formula>
    </cfRule>
  </conditionalFormatting>
  <conditionalFormatting sqref="X70">
    <cfRule type="cellIs" dxfId="3" priority="3" operator="greaterThan">
      <formula>0</formula>
    </cfRule>
    <cfRule type="cellIs" dxfId="2" priority="4" operator="lessThan">
      <formula>0</formula>
    </cfRule>
  </conditionalFormatting>
  <conditionalFormatting sqref="W70">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F0"/>
  </sheetPr>
  <dimension ref="A3:D23"/>
  <sheetViews>
    <sheetView showGridLines="0" zoomScaleNormal="100" workbookViewId="0">
      <selection activeCell="A9" sqref="A9"/>
    </sheetView>
  </sheetViews>
  <sheetFormatPr baseColWidth="10" defaultColWidth="11.28515625" defaultRowHeight="12.75" x14ac:dyDescent="0.2"/>
  <cols>
    <col min="1" max="1" width="21.140625" style="10" customWidth="1"/>
    <col min="2" max="2" width="25.28515625" style="10" customWidth="1"/>
    <col min="3" max="16384" width="11.28515625" style="10"/>
  </cols>
  <sheetData>
    <row r="3" spans="1:4" x14ac:dyDescent="0.2">
      <c r="A3" s="9" t="s">
        <v>37</v>
      </c>
    </row>
    <row r="4" spans="1:4" ht="13.5" thickBot="1" x14ac:dyDescent="0.25">
      <c r="A4" s="9"/>
    </row>
    <row r="5" spans="1:4" ht="13.5" thickBot="1" x14ac:dyDescent="0.25">
      <c r="A5" s="82" t="s">
        <v>41</v>
      </c>
      <c r="B5" s="83" t="s">
        <v>42</v>
      </c>
    </row>
    <row r="6" spans="1:4" x14ac:dyDescent="0.2">
      <c r="A6" s="84" t="s">
        <v>220</v>
      </c>
      <c r="B6" s="84" t="s">
        <v>222</v>
      </c>
    </row>
    <row r="7" spans="1:4" x14ac:dyDescent="0.2">
      <c r="A7" s="85" t="s">
        <v>223</v>
      </c>
      <c r="B7" s="85" t="s">
        <v>224</v>
      </c>
      <c r="C7" s="86" t="s">
        <v>38</v>
      </c>
    </row>
    <row r="8" spans="1:4" x14ac:dyDescent="0.2">
      <c r="A8" s="85" t="s">
        <v>234</v>
      </c>
      <c r="B8" s="85" t="s">
        <v>234</v>
      </c>
    </row>
    <row r="9" spans="1:4" x14ac:dyDescent="0.2">
      <c r="A9" s="85" t="s">
        <v>235</v>
      </c>
      <c r="B9" s="85" t="s">
        <v>235</v>
      </c>
      <c r="C9" s="86" t="s">
        <v>39</v>
      </c>
    </row>
    <row r="10" spans="1:4" ht="13.5" thickBot="1" x14ac:dyDescent="0.25">
      <c r="A10" s="87" t="s">
        <v>244</v>
      </c>
      <c r="B10" s="87" t="s">
        <v>244</v>
      </c>
    </row>
    <row r="12" spans="1:4" x14ac:dyDescent="0.2">
      <c r="A12" s="9" t="s">
        <v>40</v>
      </c>
    </row>
    <row r="13" spans="1:4" x14ac:dyDescent="0.2">
      <c r="A13" s="88" t="s">
        <v>43</v>
      </c>
    </row>
    <row r="14" spans="1:4" x14ac:dyDescent="0.2">
      <c r="A14" s="88" t="s">
        <v>44</v>
      </c>
      <c r="D14" s="89"/>
    </row>
    <row r="15" spans="1:4" x14ac:dyDescent="0.2">
      <c r="A15" s="88" t="s">
        <v>45</v>
      </c>
      <c r="D15" s="89"/>
    </row>
    <row r="16" spans="1:4" x14ac:dyDescent="0.2">
      <c r="A16" s="88" t="s">
        <v>170</v>
      </c>
      <c r="D16" s="89"/>
    </row>
    <row r="17" spans="1:4" x14ac:dyDescent="0.2">
      <c r="A17" s="88" t="s">
        <v>168</v>
      </c>
      <c r="D17" s="89"/>
    </row>
    <row r="18" spans="1:4" x14ac:dyDescent="0.2">
      <c r="A18" s="88" t="s">
        <v>167</v>
      </c>
      <c r="D18" s="89"/>
    </row>
    <row r="19" spans="1:4" x14ac:dyDescent="0.2">
      <c r="A19" s="88" t="s">
        <v>46</v>
      </c>
      <c r="D19" s="89"/>
    </row>
    <row r="20" spans="1:4" x14ac:dyDescent="0.2">
      <c r="A20" s="88" t="s">
        <v>169</v>
      </c>
      <c r="D20" s="89"/>
    </row>
    <row r="21" spans="1:4" x14ac:dyDescent="0.2">
      <c r="A21" s="88" t="s">
        <v>205</v>
      </c>
      <c r="D21" s="89"/>
    </row>
    <row r="22" spans="1:4" x14ac:dyDescent="0.2">
      <c r="D22" s="90"/>
    </row>
    <row r="23" spans="1:4" x14ac:dyDescent="0.2">
      <c r="D23" s="8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FF66FF"/>
    <pageSetUpPr fitToPage="1"/>
  </sheetPr>
  <dimension ref="A3:G21"/>
  <sheetViews>
    <sheetView showGridLines="0" topLeftCell="A6" workbookViewId="0">
      <selection activeCell="F15" sqref="F15"/>
    </sheetView>
  </sheetViews>
  <sheetFormatPr baseColWidth="10" defaultColWidth="11.28515625" defaultRowHeight="12.75" x14ac:dyDescent="0.2"/>
  <cols>
    <col min="1" max="16384" width="11.28515625" style="10"/>
  </cols>
  <sheetData>
    <row r="3" spans="1:7" x14ac:dyDescent="0.2">
      <c r="A3" s="15" t="s">
        <v>51</v>
      </c>
      <c r="B3" s="16"/>
      <c r="C3" s="16"/>
      <c r="D3" s="16"/>
      <c r="E3" s="16"/>
      <c r="F3" s="16"/>
      <c r="G3" s="16"/>
    </row>
    <row r="4" spans="1:7" x14ac:dyDescent="0.2">
      <c r="A4" s="9"/>
    </row>
    <row r="5" spans="1:7" ht="20.25" customHeight="1" x14ac:dyDescent="0.2">
      <c r="A5" s="17" t="s">
        <v>68</v>
      </c>
    </row>
    <row r="6" spans="1:7" ht="20.25" customHeight="1" x14ac:dyDescent="0.2">
      <c r="A6" s="10" t="s">
        <v>66</v>
      </c>
    </row>
    <row r="7" spans="1:7" ht="20.25" customHeight="1" x14ac:dyDescent="0.2">
      <c r="A7" s="10" t="s">
        <v>57</v>
      </c>
    </row>
    <row r="8" spans="1:7" ht="20.25" customHeight="1" x14ac:dyDescent="0.2">
      <c r="A8" s="10" t="s">
        <v>225</v>
      </c>
    </row>
    <row r="9" spans="1:7" ht="20.25" customHeight="1" x14ac:dyDescent="0.2">
      <c r="A9" s="10" t="s">
        <v>226</v>
      </c>
    </row>
    <row r="10" spans="1:7" ht="20.25" customHeight="1" x14ac:dyDescent="0.2">
      <c r="A10" s="18" t="s">
        <v>53</v>
      </c>
    </row>
    <row r="11" spans="1:7" ht="20.25" customHeight="1" x14ac:dyDescent="0.2">
      <c r="A11" s="18" t="s">
        <v>52</v>
      </c>
    </row>
    <row r="12" spans="1:7" ht="20.25" customHeight="1" x14ac:dyDescent="0.2">
      <c r="A12" s="10" t="s">
        <v>56</v>
      </c>
    </row>
    <row r="13" spans="1:7" ht="20.25" customHeight="1" x14ac:dyDescent="0.2">
      <c r="A13" s="19" t="s">
        <v>54</v>
      </c>
    </row>
    <row r="14" spans="1:7" ht="20.25" customHeight="1" x14ac:dyDescent="0.2">
      <c r="A14" s="10" t="s">
        <v>55</v>
      </c>
    </row>
    <row r="15" spans="1:7" ht="20.25" customHeight="1" x14ac:dyDescent="0.2">
      <c r="A15" s="10" t="s">
        <v>227</v>
      </c>
    </row>
    <row r="16" spans="1:7" ht="20.25" customHeight="1" x14ac:dyDescent="0.2">
      <c r="A16" s="10" t="s">
        <v>58</v>
      </c>
    </row>
    <row r="17" spans="1:1" ht="20.25" customHeight="1" x14ac:dyDescent="0.2">
      <c r="A17" s="10" t="s">
        <v>67</v>
      </c>
    </row>
    <row r="18" spans="1:1" ht="20.25" customHeight="1" x14ac:dyDescent="0.2">
      <c r="A18" s="10" t="s">
        <v>59</v>
      </c>
    </row>
    <row r="19" spans="1:1" ht="20.25" customHeight="1" x14ac:dyDescent="0.2">
      <c r="A19" s="10" t="s">
        <v>60</v>
      </c>
    </row>
    <row r="20" spans="1:1" ht="20.25" customHeight="1" x14ac:dyDescent="0.2">
      <c r="A20" s="10" t="s">
        <v>61</v>
      </c>
    </row>
    <row r="21" spans="1:1" ht="20.25" customHeight="1" x14ac:dyDescent="0.2">
      <c r="A21" s="10" t="s">
        <v>62</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249977111117893"/>
  </sheetPr>
  <dimension ref="A1:N35"/>
  <sheetViews>
    <sheetView showGridLines="0" workbookViewId="0">
      <selection activeCell="G24" sqref="G24"/>
    </sheetView>
  </sheetViews>
  <sheetFormatPr baseColWidth="10" defaultColWidth="11.28515625" defaultRowHeight="12.75" x14ac:dyDescent="0.2"/>
  <cols>
    <col min="1" max="2" width="9.7109375" style="92" customWidth="1"/>
    <col min="3" max="4" width="10.5703125" style="92" customWidth="1"/>
    <col min="5" max="5" width="8.7109375" style="92" customWidth="1"/>
    <col min="6" max="7" width="10.5703125" style="92" customWidth="1"/>
    <col min="8" max="8" width="8.7109375" style="92" customWidth="1"/>
    <col min="9" max="10" width="10.5703125" style="92" customWidth="1"/>
    <col min="11" max="11" width="8.7109375" style="92" customWidth="1"/>
    <col min="12" max="12" width="2.7109375" style="92" customWidth="1"/>
    <col min="13" max="16384" width="11.28515625" style="92"/>
  </cols>
  <sheetData>
    <row r="1" spans="1:14" ht="15.75" x14ac:dyDescent="0.25">
      <c r="A1" s="91" t="s">
        <v>29</v>
      </c>
    </row>
    <row r="2" spans="1:14" ht="15.75" x14ac:dyDescent="0.25">
      <c r="A2" s="91" t="s">
        <v>24</v>
      </c>
    </row>
    <row r="3" spans="1:14" ht="15.75" x14ac:dyDescent="0.25">
      <c r="A3" s="93"/>
    </row>
    <row r="4" spans="1:14" x14ac:dyDescent="0.2">
      <c r="A4" s="94"/>
    </row>
    <row r="5" spans="1:14" ht="15.75" x14ac:dyDescent="0.25">
      <c r="A5" s="95"/>
    </row>
    <row r="6" spans="1:14" ht="15" customHeight="1" x14ac:dyDescent="0.2">
      <c r="A6" s="96" t="s">
        <v>158</v>
      </c>
      <c r="B6" s="96"/>
      <c r="C6" s="96"/>
      <c r="D6" s="96"/>
      <c r="E6" s="96"/>
    </row>
    <row r="7" spans="1:14" ht="10.5" customHeight="1" x14ac:dyDescent="0.2"/>
    <row r="8" spans="1:14" s="98" customFormat="1" ht="20.100000000000001" customHeight="1" x14ac:dyDescent="0.25">
      <c r="A8" s="771" t="s">
        <v>245</v>
      </c>
      <c r="B8" s="771"/>
      <c r="C8" s="765" t="s">
        <v>0</v>
      </c>
      <c r="D8" s="766"/>
      <c r="E8" s="767"/>
      <c r="F8" s="765" t="s">
        <v>1</v>
      </c>
      <c r="G8" s="766"/>
      <c r="H8" s="767"/>
      <c r="I8" s="765" t="s">
        <v>2</v>
      </c>
      <c r="J8" s="766"/>
      <c r="K8" s="767"/>
      <c r="L8" s="97"/>
    </row>
    <row r="9" spans="1:14" ht="20.100000000000001" customHeight="1" x14ac:dyDescent="0.2">
      <c r="A9" s="768" t="str">
        <f>"Janv. à "&amp;Titres!B9&amp;" 2022"</f>
        <v>Janv. à avril 2022</v>
      </c>
      <c r="B9" s="768"/>
      <c r="C9" s="769" t="s">
        <v>5</v>
      </c>
      <c r="D9" s="769" t="s">
        <v>142</v>
      </c>
      <c r="E9" s="769" t="s">
        <v>6</v>
      </c>
      <c r="F9" s="769" t="s">
        <v>5</v>
      </c>
      <c r="G9" s="769" t="s">
        <v>142</v>
      </c>
      <c r="H9" s="769" t="s">
        <v>6</v>
      </c>
      <c r="I9" s="769" t="s">
        <v>5</v>
      </c>
      <c r="J9" s="769" t="s">
        <v>142</v>
      </c>
      <c r="K9" s="769" t="s">
        <v>6</v>
      </c>
    </row>
    <row r="10" spans="1:14" ht="20.100000000000001" customHeight="1" x14ac:dyDescent="0.2">
      <c r="A10" s="770" t="s">
        <v>143</v>
      </c>
      <c r="B10" s="770"/>
      <c r="C10" s="769"/>
      <c r="D10" s="769"/>
      <c r="E10" s="769"/>
      <c r="F10" s="769"/>
      <c r="G10" s="769"/>
      <c r="H10" s="769"/>
      <c r="I10" s="769"/>
      <c r="J10" s="769"/>
      <c r="K10" s="769"/>
      <c r="M10" s="99" t="s">
        <v>144</v>
      </c>
      <c r="N10" s="100" t="s">
        <v>145</v>
      </c>
    </row>
    <row r="11" spans="1:14" ht="15" customHeight="1" x14ac:dyDescent="0.2">
      <c r="A11" s="773" t="s">
        <v>25</v>
      </c>
      <c r="B11" s="774"/>
      <c r="C11" s="101">
        <f>'[2]Ondam annee N'!$B$36</f>
        <v>1711.8613780000001</v>
      </c>
      <c r="D11" s="102">
        <f>'[2]Ondam annee N'!$C$36</f>
        <v>1628.4803735081377</v>
      </c>
      <c r="E11" s="103">
        <f>C11-D11</f>
        <v>83.381004491862313</v>
      </c>
      <c r="F11" s="101">
        <f>'[2]Ondam annee N'!$B$76</f>
        <v>802.91916500000002</v>
      </c>
      <c r="G11" s="102">
        <f>'[2]Ondam annee N'!$C$76</f>
        <v>791.89842621155253</v>
      </c>
      <c r="H11" s="103">
        <f>F11-G11</f>
        <v>11.020738788447488</v>
      </c>
      <c r="I11" s="101">
        <f>'[2]Ondam annee N'!$B$116</f>
        <v>908.94221300000015</v>
      </c>
      <c r="J11" s="102">
        <f>'[2]Ondam annee N'!$C$116</f>
        <v>836.58194729658499</v>
      </c>
      <c r="K11" s="103">
        <f>I11-J11</f>
        <v>72.360265703415166</v>
      </c>
      <c r="L11" s="104"/>
      <c r="M11" s="105">
        <f>C11-F11-I11</f>
        <v>0</v>
      </c>
      <c r="N11" s="106">
        <f>D11-G11-J11</f>
        <v>0</v>
      </c>
    </row>
    <row r="12" spans="1:14" ht="15" customHeight="1" x14ac:dyDescent="0.2">
      <c r="A12" s="775" t="s">
        <v>26</v>
      </c>
      <c r="B12" s="776"/>
      <c r="C12" s="107">
        <f>'[2]Ondam annee N'!$B$37</f>
        <v>2.6376865940934913E-2</v>
      </c>
      <c r="D12" s="108">
        <f>'[2]Ondam annee N'!$C$38</f>
        <v>-2.3615694887413108E-2</v>
      </c>
      <c r="E12" s="109">
        <f>(C12-D12)*100</f>
        <v>4.9992560828348021</v>
      </c>
      <c r="F12" s="107">
        <f>'[2]Ondam annee N'!$B$77</f>
        <v>-1.8019459498548218E-2</v>
      </c>
      <c r="G12" s="108">
        <f>'[2]Ondam annee N'!$C$78</f>
        <v>-3.1497965808962469E-2</v>
      </c>
      <c r="H12" s="109">
        <f>(F12-G12)*100</f>
        <v>1.3478506310414251</v>
      </c>
      <c r="I12" s="107">
        <f>'[2]Ondam annee N'!$B$117</f>
        <v>6.9072846755046102E-2</v>
      </c>
      <c r="J12" s="108">
        <f>'[2]Ondam annee N'!$C$118</f>
        <v>-1.6035308792243352E-2</v>
      </c>
      <c r="K12" s="109">
        <f>(I12-J12)*100</f>
        <v>8.5108155547289464</v>
      </c>
    </row>
    <row r="13" spans="1:14" x14ac:dyDescent="0.2">
      <c r="A13" s="110" t="s">
        <v>159</v>
      </c>
      <c r="K13" s="111" t="s">
        <v>246</v>
      </c>
    </row>
    <row r="14" spans="1:14" ht="6" customHeight="1" x14ac:dyDescent="0.2">
      <c r="B14" s="112"/>
      <c r="C14" s="112"/>
      <c r="D14" s="112"/>
      <c r="E14" s="112"/>
    </row>
    <row r="15" spans="1:14" ht="6" customHeight="1" x14ac:dyDescent="0.2">
      <c r="B15" s="112"/>
      <c r="C15" s="112"/>
      <c r="D15" s="112"/>
      <c r="E15" s="112"/>
    </row>
    <row r="16" spans="1:14" x14ac:dyDescent="0.2">
      <c r="A16" s="99" t="s">
        <v>28</v>
      </c>
      <c r="B16" s="113" t="s">
        <v>25</v>
      </c>
      <c r="C16" s="114">
        <f>-'[2]Ondam annee N'!$D$36+E11</f>
        <v>-1.1368683772161603E-13</v>
      </c>
      <c r="D16" s="115">
        <f>-'[2]Ondam annee N'!$D$76+H11</f>
        <v>0</v>
      </c>
      <c r="E16" s="116">
        <f>-'[2]Ondam annee N'!$D$116+K11</f>
        <v>1.7053025658242404E-13</v>
      </c>
    </row>
    <row r="17" spans="1:14" x14ac:dyDescent="0.2">
      <c r="A17" s="117"/>
      <c r="B17" s="118" t="s">
        <v>27</v>
      </c>
      <c r="C17" s="119">
        <f>-'[2]Ondam annee N'!$D$39+E12</f>
        <v>0</v>
      </c>
      <c r="D17" s="119">
        <f>-'[2]Ondam annee N'!$D$79+H12</f>
        <v>0</v>
      </c>
      <c r="E17" s="106">
        <f>-'[2]Ondam annee N'!$D$119+K12</f>
        <v>0</v>
      </c>
    </row>
    <row r="19" spans="1:14" x14ac:dyDescent="0.2">
      <c r="A19" s="865" t="s">
        <v>120</v>
      </c>
      <c r="B19" s="865"/>
      <c r="C19" s="2"/>
      <c r="D19" s="2"/>
      <c r="E19" s="2"/>
      <c r="F19" s="1"/>
      <c r="G19" s="1"/>
      <c r="H19" s="1"/>
      <c r="I19" s="1"/>
      <c r="J19" s="1"/>
      <c r="K19" s="1"/>
    </row>
    <row r="20" spans="1:14" x14ac:dyDescent="0.2">
      <c r="A20" s="866"/>
      <c r="B20" s="866"/>
      <c r="C20" s="1"/>
      <c r="D20" s="1"/>
      <c r="E20" s="1"/>
      <c r="F20" s="1"/>
      <c r="G20" s="1"/>
      <c r="H20" s="1"/>
      <c r="I20" s="1"/>
      <c r="J20" s="1"/>
      <c r="K20" s="1"/>
    </row>
    <row r="21" spans="1:14" ht="20.100000000000001" customHeight="1" x14ac:dyDescent="0.25">
      <c r="A21" s="771" t="s">
        <v>269</v>
      </c>
      <c r="B21" s="771"/>
      <c r="C21" s="765" t="s">
        <v>0</v>
      </c>
      <c r="D21" s="766"/>
      <c r="E21" s="767"/>
      <c r="F21" s="765" t="s">
        <v>1</v>
      </c>
      <c r="G21" s="766"/>
      <c r="H21" s="767"/>
      <c r="I21" s="765" t="s">
        <v>2</v>
      </c>
      <c r="J21" s="766"/>
      <c r="K21" s="767"/>
      <c r="L21" s="97"/>
      <c r="M21" s="98"/>
      <c r="N21" s="98"/>
    </row>
    <row r="22" spans="1:14" ht="20.100000000000001" customHeight="1" x14ac:dyDescent="0.2">
      <c r="A22" s="768" t="str">
        <f>"Janv. à "&amp;Titres!A9&amp;" 2021"</f>
        <v>Janv. à avril 2021</v>
      </c>
      <c r="B22" s="768"/>
      <c r="C22" s="769" t="s">
        <v>5</v>
      </c>
      <c r="D22" s="769" t="s">
        <v>142</v>
      </c>
      <c r="E22" s="769" t="s">
        <v>6</v>
      </c>
      <c r="F22" s="769" t="s">
        <v>5</v>
      </c>
      <c r="G22" s="769" t="s">
        <v>142</v>
      </c>
      <c r="H22" s="769" t="s">
        <v>6</v>
      </c>
      <c r="I22" s="769" t="s">
        <v>5</v>
      </c>
      <c r="J22" s="769" t="s">
        <v>142</v>
      </c>
      <c r="K22" s="769" t="s">
        <v>6</v>
      </c>
    </row>
    <row r="23" spans="1:14" ht="20.100000000000001" customHeight="1" x14ac:dyDescent="0.2">
      <c r="A23" s="770" t="s">
        <v>143</v>
      </c>
      <c r="B23" s="770"/>
      <c r="C23" s="769"/>
      <c r="D23" s="769"/>
      <c r="E23" s="769"/>
      <c r="F23" s="769"/>
      <c r="G23" s="769"/>
      <c r="H23" s="769"/>
      <c r="I23" s="769"/>
      <c r="J23" s="769"/>
      <c r="K23" s="769"/>
      <c r="M23" s="99" t="s">
        <v>144</v>
      </c>
      <c r="N23" s="100" t="s">
        <v>145</v>
      </c>
    </row>
    <row r="24" spans="1:14" ht="15" customHeight="1" x14ac:dyDescent="0.2">
      <c r="A24" s="773" t="s">
        <v>25</v>
      </c>
      <c r="B24" s="774"/>
      <c r="C24" s="3">
        <f>'[3]Ondam annee N'!$B$36</f>
        <v>3313.115648</v>
      </c>
      <c r="D24" s="4">
        <f>'[3]Ondam annee N'!$C$36</f>
        <v>3153.907406604133</v>
      </c>
      <c r="E24" s="5">
        <f>C24-D24</f>
        <v>159.20824139586693</v>
      </c>
      <c r="F24" s="3">
        <f>'[3]Ondam annee N'!$B$76</f>
        <v>1620.3650379999999</v>
      </c>
      <c r="G24" s="4">
        <f>'[3]Ondam annee N'!$C$76</f>
        <v>1558.4147177164884</v>
      </c>
      <c r="H24" s="5">
        <f>F24-G24</f>
        <v>61.950320283511473</v>
      </c>
      <c r="I24" s="3">
        <f>'[3]Ondam annee N'!$B$116</f>
        <v>1692.7506100000001</v>
      </c>
      <c r="J24" s="4">
        <f>'[3]Ondam annee N'!$C$116</f>
        <v>1595.4926888876448</v>
      </c>
      <c r="K24" s="5">
        <f>I24-J24</f>
        <v>97.257921112355234</v>
      </c>
      <c r="L24" s="104"/>
      <c r="M24" s="105">
        <f>C24-F24-I24</f>
        <v>0</v>
      </c>
      <c r="N24" s="106">
        <f>D24-G24-J24</f>
        <v>0</v>
      </c>
    </row>
    <row r="25" spans="1:14" ht="15" customHeight="1" x14ac:dyDescent="0.2">
      <c r="A25" s="867" t="s">
        <v>26</v>
      </c>
      <c r="B25" s="868"/>
      <c r="C25" s="6">
        <f>'[3]Ondam annee N'!$B$37</f>
        <v>9.5942432678183032E-2</v>
      </c>
      <c r="D25" s="7">
        <f>'[3]Ondam annee N'!$C$38</f>
        <v>4.3278087114776431E-2</v>
      </c>
      <c r="E25" s="8">
        <f>(C25-D25)*100</f>
        <v>5.26643455634066</v>
      </c>
      <c r="F25" s="6">
        <f>'[3]Ondam annee N'!$B$77</f>
        <v>7.0609513221447706E-2</v>
      </c>
      <c r="G25" s="7">
        <f>'[3]Ondam annee N'!$C$78</f>
        <v>2.9677623994495139E-2</v>
      </c>
      <c r="H25" s="8">
        <f>(F25-G25)*100</f>
        <v>4.0931889226952567</v>
      </c>
      <c r="I25" s="6">
        <f>'[3]Ondam annee N'!$B$117</f>
        <v>0.12134115026840298</v>
      </c>
      <c r="J25" s="7">
        <f>'[3]Ondam annee N'!$C$118</f>
        <v>5.6913875223532528E-2</v>
      </c>
      <c r="K25" s="8">
        <f>(I25-J25)*100</f>
        <v>6.4427275044870447</v>
      </c>
    </row>
    <row r="26" spans="1:14" x14ac:dyDescent="0.2">
      <c r="A26" s="110" t="s">
        <v>160</v>
      </c>
      <c r="K26" s="111"/>
    </row>
    <row r="27" spans="1:14" ht="6" customHeight="1" x14ac:dyDescent="0.2">
      <c r="B27" s="112"/>
      <c r="C27" s="112"/>
      <c r="D27" s="112"/>
      <c r="E27" s="112"/>
    </row>
    <row r="28" spans="1:14" ht="6" customHeight="1" x14ac:dyDescent="0.2">
      <c r="B28" s="112"/>
      <c r="C28" s="112"/>
      <c r="D28" s="112"/>
      <c r="E28" s="112"/>
    </row>
    <row r="29" spans="1:14" x14ac:dyDescent="0.2">
      <c r="A29" s="99" t="s">
        <v>28</v>
      </c>
      <c r="B29" s="113" t="s">
        <v>25</v>
      </c>
      <c r="C29" s="114">
        <f>-'[3]Ondam annee N'!$D$36+E24</f>
        <v>3.4106051316484809E-13</v>
      </c>
      <c r="D29" s="115">
        <f>-'[3]Ondam annee N'!$D$76+H24</f>
        <v>-8.5265128291212022E-14</v>
      </c>
      <c r="E29" s="116">
        <f>-'[3]Ondam annee N'!$D$116+K24</f>
        <v>1.7053025658242404E-13</v>
      </c>
    </row>
    <row r="30" spans="1:14" x14ac:dyDescent="0.2">
      <c r="A30" s="117"/>
      <c r="B30" s="118" t="s">
        <v>27</v>
      </c>
      <c r="C30" s="119">
        <f>-'[3]Ondam annee N'!$D$39+E25</f>
        <v>0</v>
      </c>
      <c r="D30" s="119">
        <f>-'[3]Ondam annee N'!$D$79+H25</f>
        <v>0</v>
      </c>
      <c r="E30" s="106">
        <f>-'[3]Ondam annee N'!$D$119+K25</f>
        <v>0</v>
      </c>
    </row>
    <row r="32" spans="1:14" ht="23.25" x14ac:dyDescent="0.35">
      <c r="A32" s="772"/>
      <c r="B32" s="772"/>
      <c r="C32" s="772"/>
      <c r="D32" s="772"/>
      <c r="E32" s="772"/>
      <c r="F32" s="772"/>
      <c r="G32" s="772"/>
      <c r="H32" s="772"/>
      <c r="I32" s="772"/>
      <c r="J32" s="772"/>
      <c r="K32" s="772"/>
    </row>
    <row r="33" spans="1:10" ht="23.25" x14ac:dyDescent="0.35">
      <c r="A33" s="120"/>
      <c r="B33" s="120"/>
      <c r="C33" s="120"/>
      <c r="D33" s="120"/>
      <c r="E33" s="120"/>
      <c r="F33" s="120"/>
      <c r="G33" s="120"/>
      <c r="H33" s="120"/>
      <c r="I33" s="120"/>
      <c r="J33" s="120"/>
    </row>
    <row r="34" spans="1:10" ht="23.25" x14ac:dyDescent="0.35">
      <c r="A34" s="120"/>
      <c r="B34" s="120"/>
      <c r="C34" s="120"/>
      <c r="D34" s="120"/>
      <c r="E34" s="120"/>
      <c r="F34" s="120"/>
      <c r="G34" s="120"/>
      <c r="H34" s="120"/>
      <c r="I34" s="120"/>
      <c r="J34" s="120"/>
    </row>
    <row r="35" spans="1:10" ht="23.25" x14ac:dyDescent="0.35">
      <c r="A35" s="120"/>
      <c r="B35" s="120"/>
      <c r="C35" s="120"/>
      <c r="D35" s="120"/>
      <c r="E35" s="120"/>
      <c r="F35" s="120"/>
      <c r="G35" s="120"/>
      <c r="H35" s="120"/>
      <c r="I35" s="120"/>
      <c r="J35" s="120"/>
    </row>
  </sheetData>
  <mergeCells count="35">
    <mergeCell ref="A11:B11"/>
    <mergeCell ref="A12:B12"/>
    <mergeCell ref="I21:K21"/>
    <mergeCell ref="A21:B21"/>
    <mergeCell ref="C21:E21"/>
    <mergeCell ref="F21:H21"/>
    <mergeCell ref="A32:K32"/>
    <mergeCell ref="J22:J23"/>
    <mergeCell ref="E22:E23"/>
    <mergeCell ref="H22:H23"/>
    <mergeCell ref="K22:K23"/>
    <mergeCell ref="A22:B22"/>
    <mergeCell ref="A23:B23"/>
    <mergeCell ref="C22:C23"/>
    <mergeCell ref="F22:F23"/>
    <mergeCell ref="I22:I23"/>
    <mergeCell ref="D22:D23"/>
    <mergeCell ref="G22:G23"/>
    <mergeCell ref="A24:B24"/>
    <mergeCell ref="A25:B25"/>
    <mergeCell ref="I8:K8"/>
    <mergeCell ref="A9:B9"/>
    <mergeCell ref="C9:C10"/>
    <mergeCell ref="D9:D10"/>
    <mergeCell ref="E9:E10"/>
    <mergeCell ref="F9:F10"/>
    <mergeCell ref="G9:G10"/>
    <mergeCell ref="H9:H10"/>
    <mergeCell ref="I9:I10"/>
    <mergeCell ref="J9:J10"/>
    <mergeCell ref="K9:K10"/>
    <mergeCell ref="A10:B10"/>
    <mergeCell ref="A8:B8"/>
    <mergeCell ref="C8:E8"/>
    <mergeCell ref="F8:H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249977111117893"/>
  </sheetPr>
  <dimension ref="A1:HY38"/>
  <sheetViews>
    <sheetView zoomScaleNormal="100" workbookViewId="0">
      <selection activeCell="I9" sqref="I9"/>
    </sheetView>
  </sheetViews>
  <sheetFormatPr baseColWidth="10" defaultColWidth="11.28515625" defaultRowHeight="12.75" outlineLevelCol="1" x14ac:dyDescent="0.2"/>
  <cols>
    <col min="1" max="1" width="6.140625" style="181" customWidth="1"/>
    <col min="2" max="2" width="37" style="122" customWidth="1"/>
    <col min="3" max="10" width="10.5703125" style="122" customWidth="1"/>
    <col min="11" max="11" width="12.140625" style="121" hidden="1" customWidth="1" outlineLevel="1" collapsed="1"/>
    <col min="12" max="13" width="12.140625" style="253" hidden="1" customWidth="1" outlineLevel="1"/>
    <col min="14" max="16" width="10.5703125" style="177" hidden="1" customWidth="1" outlineLevel="1"/>
    <col min="17" max="19" width="11.5703125" style="177" hidden="1" customWidth="1" outlineLevel="1"/>
    <col min="20" max="20" width="3.28515625" style="178" customWidth="1" collapsed="1"/>
    <col min="21" max="22" width="7" style="121" hidden="1" customWidth="1" outlineLevel="1"/>
    <col min="23" max="23" width="7.85546875" style="177" hidden="1" customWidth="1" outlineLevel="1" collapsed="1"/>
    <col min="24" max="24" width="2.140625" style="185" hidden="1" customWidth="1" outlineLevel="1"/>
    <col min="25" max="25" width="2.140625" style="121" customWidth="1" collapsed="1"/>
    <col min="26" max="34" width="8.28515625" style="121" customWidth="1"/>
    <col min="35" max="37" width="9.140625" style="121" customWidth="1"/>
    <col min="38" max="227" width="11.28515625" style="121"/>
    <col min="228" max="16384" width="11.28515625" style="254"/>
  </cols>
  <sheetData>
    <row r="1" spans="1:230" s="176" customFormat="1" ht="30" customHeight="1" thickBot="1" x14ac:dyDescent="0.25">
      <c r="A1" s="175"/>
      <c r="F1" s="123"/>
      <c r="G1" s="121"/>
      <c r="H1" s="121"/>
      <c r="K1" s="121"/>
      <c r="L1" s="121"/>
      <c r="M1" s="121"/>
      <c r="N1" s="177"/>
      <c r="O1" s="177"/>
      <c r="P1" s="177"/>
      <c r="Q1" s="177"/>
      <c r="R1" s="177"/>
      <c r="S1" s="177"/>
      <c r="T1" s="178"/>
      <c r="U1" s="179"/>
      <c r="V1" s="179"/>
      <c r="W1" s="177"/>
      <c r="X1" s="180"/>
      <c r="Y1" s="179"/>
      <c r="AC1" s="179"/>
      <c r="AD1" s="179"/>
      <c r="AE1" s="179"/>
    </row>
    <row r="2" spans="1:230" s="123" customFormat="1" ht="30" customHeight="1" thickBot="1" x14ac:dyDescent="0.25">
      <c r="A2" s="181"/>
      <c r="B2" s="182" t="s">
        <v>30</v>
      </c>
      <c r="C2" s="183"/>
      <c r="D2" s="184"/>
      <c r="G2" s="185"/>
      <c r="H2" s="185"/>
      <c r="K2" s="121"/>
      <c r="L2" s="121"/>
      <c r="M2" s="121"/>
      <c r="N2" s="177"/>
      <c r="O2" s="177"/>
      <c r="P2" s="177"/>
      <c r="Q2" s="177"/>
      <c r="R2" s="177"/>
      <c r="S2" s="177"/>
      <c r="T2" s="178"/>
      <c r="U2" s="121"/>
      <c r="V2" s="121"/>
      <c r="W2" s="177"/>
      <c r="X2" s="185"/>
      <c r="Y2" s="121"/>
      <c r="AC2" s="121"/>
      <c r="AD2" s="121"/>
      <c r="AE2" s="121"/>
    </row>
    <row r="3" spans="1:230" s="122" customFormat="1" ht="20.25" customHeight="1" x14ac:dyDescent="0.2">
      <c r="A3" s="181"/>
      <c r="C3" s="777"/>
      <c r="D3" s="777"/>
      <c r="E3" s="777"/>
      <c r="F3" s="186"/>
      <c r="G3" s="187"/>
      <c r="H3" s="187"/>
      <c r="I3" s="187"/>
      <c r="J3" s="186"/>
      <c r="K3" s="186"/>
      <c r="L3" s="121"/>
      <c r="M3" s="121"/>
      <c r="N3" s="177"/>
      <c r="O3" s="177"/>
      <c r="P3" s="177"/>
      <c r="Q3" s="177"/>
      <c r="R3" s="177"/>
      <c r="S3" s="177"/>
      <c r="T3" s="178"/>
      <c r="U3" s="121"/>
      <c r="V3" s="121"/>
      <c r="W3" s="177"/>
      <c r="X3" s="185"/>
      <c r="Y3" s="121"/>
      <c r="AC3" s="121"/>
      <c r="AD3" s="121"/>
      <c r="AE3" s="121"/>
    </row>
    <row r="4" spans="1:230" s="174" customFormat="1" x14ac:dyDescent="0.2">
      <c r="A4" s="181"/>
      <c r="B4" s="188"/>
      <c r="C4" s="778"/>
      <c r="D4" s="778"/>
      <c r="E4" s="778"/>
      <c r="F4" s="189"/>
      <c r="G4" s="190"/>
      <c r="H4" s="189"/>
      <c r="I4" s="189"/>
      <c r="J4" s="189"/>
      <c r="K4" s="189"/>
      <c r="L4" s="121"/>
      <c r="M4" s="121"/>
      <c r="N4" s="177"/>
      <c r="O4" s="177"/>
      <c r="P4" s="177"/>
      <c r="Q4" s="177"/>
      <c r="R4" s="177"/>
      <c r="S4" s="177"/>
      <c r="T4" s="178"/>
      <c r="U4" s="121"/>
      <c r="V4" s="121"/>
      <c r="W4" s="177"/>
      <c r="X4" s="185"/>
      <c r="Y4" s="121"/>
      <c r="Z4" s="122"/>
      <c r="AA4" s="122"/>
      <c r="AB4" s="122"/>
      <c r="AC4" s="121"/>
      <c r="AD4" s="191"/>
      <c r="AE4" s="121"/>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row>
    <row r="5" spans="1:230" s="200" customFormat="1" ht="29.25" customHeight="1" x14ac:dyDescent="0.2">
      <c r="A5" s="192"/>
      <c r="B5" s="193"/>
      <c r="C5" s="789"/>
      <c r="D5" s="789"/>
      <c r="E5" s="789"/>
      <c r="F5" s="790"/>
      <c r="G5" s="194"/>
      <c r="H5" s="194"/>
      <c r="I5" s="194"/>
      <c r="J5" s="194"/>
      <c r="K5" s="794"/>
      <c r="L5" s="794"/>
      <c r="M5" s="795"/>
      <c r="N5" s="787" t="s">
        <v>141</v>
      </c>
      <c r="O5" s="787"/>
      <c r="P5" s="787"/>
      <c r="Q5" s="787"/>
      <c r="R5" s="787"/>
      <c r="S5" s="787"/>
      <c r="T5" s="195"/>
      <c r="U5" s="196"/>
      <c r="V5" s="196"/>
      <c r="W5" s="197"/>
      <c r="X5" s="198"/>
      <c r="Y5" s="199"/>
      <c r="Z5" s="784" t="s">
        <v>20</v>
      </c>
      <c r="AA5" s="785"/>
      <c r="AB5" s="785"/>
      <c r="AC5" s="785"/>
      <c r="AD5" s="785"/>
      <c r="AE5" s="785"/>
      <c r="AF5" s="785"/>
      <c r="AG5" s="785"/>
      <c r="AH5" s="785"/>
      <c r="AI5" s="785"/>
      <c r="AJ5" s="785"/>
      <c r="AK5" s="786"/>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row>
    <row r="6" spans="1:230" s="122" customFormat="1" ht="50.1" customHeight="1" x14ac:dyDescent="0.2">
      <c r="A6" s="181"/>
      <c r="B6" s="779" t="str">
        <f>"Évolution des remboursements de soins de ville
en date de remboursement CVS-CJO
à fin "&amp;Titres!A9&amp;" 2022"</f>
        <v>Évolution des remboursements de soins de ville
en date de remboursement CVS-CJO
à fin avril 2022</v>
      </c>
      <c r="C6" s="763" t="s">
        <v>250</v>
      </c>
      <c r="D6" s="759"/>
      <c r="E6" s="759"/>
      <c r="F6" s="760"/>
      <c r="G6" s="758" t="s">
        <v>251</v>
      </c>
      <c r="H6" s="758"/>
      <c r="I6" s="758"/>
      <c r="J6" s="758"/>
      <c r="K6" s="760" t="s">
        <v>49</v>
      </c>
      <c r="L6" s="758"/>
      <c r="M6" s="758"/>
      <c r="N6" s="758" t="s">
        <v>149</v>
      </c>
      <c r="O6" s="758"/>
      <c r="P6" s="788"/>
      <c r="Q6" s="758"/>
      <c r="R6" s="758"/>
      <c r="S6" s="788"/>
      <c r="T6" s="201"/>
      <c r="U6" s="202" t="s">
        <v>139</v>
      </c>
      <c r="V6" s="203"/>
      <c r="W6" s="204"/>
      <c r="X6" s="185"/>
      <c r="Y6" s="121"/>
      <c r="Z6" s="791" t="s">
        <v>10</v>
      </c>
      <c r="AA6" s="792"/>
      <c r="AB6" s="793"/>
      <c r="AC6" s="781" t="s">
        <v>64</v>
      </c>
      <c r="AD6" s="782"/>
      <c r="AE6" s="783"/>
      <c r="AF6" s="781" t="s">
        <v>9</v>
      </c>
      <c r="AG6" s="782"/>
      <c r="AH6" s="783"/>
      <c r="AI6" s="781" t="s">
        <v>146</v>
      </c>
      <c r="AJ6" s="782"/>
      <c r="AK6" s="783"/>
    </row>
    <row r="7" spans="1:230" s="123" customFormat="1" ht="33" customHeight="1" x14ac:dyDescent="0.2">
      <c r="A7" s="205" t="s">
        <v>140</v>
      </c>
      <c r="B7" s="780"/>
      <c r="C7" s="206" t="s">
        <v>4</v>
      </c>
      <c r="D7" s="207" t="s">
        <v>1</v>
      </c>
      <c r="E7" s="208" t="s">
        <v>2</v>
      </c>
      <c r="F7" s="209" t="str">
        <f>+J7</f>
        <v>RA à fin avril 2021</v>
      </c>
      <c r="G7" s="206" t="s">
        <v>4</v>
      </c>
      <c r="H7" s="207" t="s">
        <v>1</v>
      </c>
      <c r="I7" s="208" t="s">
        <v>2</v>
      </c>
      <c r="J7" s="210" t="str">
        <f>"RA à fin "&amp;Titres!A9&amp;" 2021"</f>
        <v>RA à fin avril 2021</v>
      </c>
      <c r="K7" s="211" t="s">
        <v>4</v>
      </c>
      <c r="L7" s="207" t="s">
        <v>1</v>
      </c>
      <c r="M7" s="208" t="s">
        <v>2</v>
      </c>
      <c r="N7" s="206" t="s">
        <v>4</v>
      </c>
      <c r="O7" s="207" t="s">
        <v>1</v>
      </c>
      <c r="P7" s="207" t="s">
        <v>2</v>
      </c>
      <c r="Q7" s="206"/>
      <c r="R7" s="207"/>
      <c r="S7" s="207"/>
      <c r="T7" s="212"/>
      <c r="U7" s="213" t="s">
        <v>138</v>
      </c>
      <c r="V7" s="213" t="s">
        <v>137</v>
      </c>
      <c r="W7" s="214" t="s">
        <v>136</v>
      </c>
      <c r="X7" s="185"/>
      <c r="Y7" s="121"/>
      <c r="Z7" s="215" t="s">
        <v>21</v>
      </c>
      <c r="AA7" s="215" t="s">
        <v>22</v>
      </c>
      <c r="AB7" s="215" t="s">
        <v>23</v>
      </c>
      <c r="AC7" s="215" t="s">
        <v>21</v>
      </c>
      <c r="AD7" s="215" t="s">
        <v>22</v>
      </c>
      <c r="AE7" s="215" t="s">
        <v>23</v>
      </c>
      <c r="AF7" s="215" t="s">
        <v>21</v>
      </c>
      <c r="AG7" s="215" t="s">
        <v>22</v>
      </c>
      <c r="AH7" s="215" t="s">
        <v>23</v>
      </c>
      <c r="AI7" s="215" t="s">
        <v>21</v>
      </c>
      <c r="AJ7" s="215" t="s">
        <v>22</v>
      </c>
      <c r="AK7" s="215" t="s">
        <v>23</v>
      </c>
    </row>
    <row r="8" spans="1:230" s="174" customFormat="1" ht="21" customHeight="1" x14ac:dyDescent="0.2">
      <c r="A8" s="216">
        <f>SUM([4]RA!$DS30:DV30)/SUM([4]RA!$DS$30:DV$30)</f>
        <v>1</v>
      </c>
      <c r="B8" s="217" t="s">
        <v>3</v>
      </c>
      <c r="C8" s="218">
        <f>[4]RA!$DV180</f>
        <v>4.0523341894252773E-2</v>
      </c>
      <c r="D8" s="219">
        <f>[4]NSA!$DV180</f>
        <v>9.2061068899573772E-3</v>
      </c>
      <c r="E8" s="220">
        <f>[4]SA!$DV180</f>
        <v>7.1356804176973432E-2</v>
      </c>
      <c r="F8" s="221">
        <f>[4]RA!$DI180</f>
        <v>1.8037073704100459E-2</v>
      </c>
      <c r="G8" s="218">
        <f>[4]RA!$DV230</f>
        <v>3.2650575936485682E-2</v>
      </c>
      <c r="H8" s="219">
        <f>[4]NSA!$DV230</f>
        <v>-9.1914632877651004E-3</v>
      </c>
      <c r="I8" s="220">
        <f>[4]SA!$DV230</f>
        <v>7.3457756999118606E-2</v>
      </c>
      <c r="J8" s="222">
        <f>[4]RA!$DJ230</f>
        <v>0.11296184570905865</v>
      </c>
      <c r="K8" s="223">
        <f>[4]RA!$DV80</f>
        <v>-3.7947570226763983E-3</v>
      </c>
      <c r="L8" s="219">
        <f>[4]NSA!$DV80</f>
        <v>-3.5471283554971089E-2</v>
      </c>
      <c r="M8" s="220">
        <f>[4]SA!$DV80</f>
        <v>2.6835508576730227E-2</v>
      </c>
      <c r="N8" s="218">
        <f>[4]RA!$DV280</f>
        <v>7.205442537531348E-2</v>
      </c>
      <c r="O8" s="223">
        <f>[4]NSA!$DV280</f>
        <v>4.0587012189848171E-2</v>
      </c>
      <c r="P8" s="223">
        <f>[4]SA!$DV280</f>
        <v>0.10296587745426633</v>
      </c>
      <c r="Q8" s="218"/>
      <c r="R8" s="223"/>
      <c r="S8" s="223"/>
      <c r="T8" s="224"/>
      <c r="U8" s="225">
        <f>[4]RA!$CX230</f>
        <v>-4.285666103416208E-2</v>
      </c>
      <c r="V8" s="225">
        <f>+J8</f>
        <v>0.11296184570905865</v>
      </c>
      <c r="W8" s="225">
        <f>+G8</f>
        <v>3.2650575936485682E-2</v>
      </c>
      <c r="X8" s="185"/>
      <c r="Z8" s="226">
        <f>[5]Résumé!E$38-C8</f>
        <v>0</v>
      </c>
      <c r="AA8" s="226">
        <f>[5]Résumé!F$38-D8</f>
        <v>0</v>
      </c>
      <c r="AB8" s="226">
        <f>[5]Résumé!G$38-E8</f>
        <v>0</v>
      </c>
      <c r="AC8" s="226">
        <f>[5]Résumé!B$38-G8</f>
        <v>0</v>
      </c>
      <c r="AD8" s="226">
        <f>[5]Résumé!C$38-H8</f>
        <v>0</v>
      </c>
      <c r="AE8" s="226">
        <f>[5]Résumé!D$38-I8</f>
        <v>0</v>
      </c>
      <c r="AF8" s="226">
        <f>[5]Résumé!H$38-K8</f>
        <v>0</v>
      </c>
      <c r="AG8" s="226">
        <f>[5]Résumé!I$38-L8</f>
        <v>0</v>
      </c>
      <c r="AH8" s="226">
        <f>[5]Résumé!J$38-M8</f>
        <v>0</v>
      </c>
      <c r="AI8" s="226">
        <f>[5]Résumé!N$38-N8</f>
        <v>0</v>
      </c>
      <c r="AJ8" s="226">
        <f>[5]Résumé!O$38-O8</f>
        <v>0</v>
      </c>
      <c r="AK8" s="226">
        <f>[5]Résumé!P$38-P8</f>
        <v>0</v>
      </c>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row>
    <row r="9" spans="1:230" s="174" customFormat="1" ht="15" customHeight="1" x14ac:dyDescent="0.2">
      <c r="A9" s="216">
        <f>SUM([4]RA!$DS31:DV31)/SUM([4]RA!$DS$30:DV$30)</f>
        <v>0.62669459817677975</v>
      </c>
      <c r="B9" s="130" t="s">
        <v>48</v>
      </c>
      <c r="C9" s="227">
        <f>[4]RA!$DV181</f>
        <v>1.4547215500376964E-2</v>
      </c>
      <c r="D9" s="228">
        <f>[4]NSA!$DV181</f>
        <v>-1.775361592935143E-2</v>
      </c>
      <c r="E9" s="229">
        <f>[4]SA!$DV181</f>
        <v>4.3056930027243423E-2</v>
      </c>
      <c r="F9" s="230">
        <f>[4]RA!$DI181</f>
        <v>2.1215844283903218E-2</v>
      </c>
      <c r="G9" s="227">
        <f>[4]RA!$DV231</f>
        <v>-1.1741147483511627E-3</v>
      </c>
      <c r="H9" s="228">
        <f>[4]NSA!$DV231</f>
        <v>-4.7539389967851009E-2</v>
      </c>
      <c r="I9" s="229">
        <f>[4]SA!$DV231</f>
        <v>3.9567696886330994E-2</v>
      </c>
      <c r="J9" s="231">
        <f>[4]RA!$DJ231</f>
        <v>0.13611981420530817</v>
      </c>
      <c r="K9" s="232">
        <f>[4]RA!$DV81</f>
        <v>-3.631422888264535E-2</v>
      </c>
      <c r="L9" s="228">
        <f>[4]NSA!$DV81</f>
        <v>-7.7600579469570441E-2</v>
      </c>
      <c r="M9" s="229">
        <f>[4]SA!$DV81</f>
        <v>-4.555405069155416E-4</v>
      </c>
      <c r="N9" s="227">
        <f>[4]RA!$DV281</f>
        <v>6.5263291010985602E-2</v>
      </c>
      <c r="O9" s="232">
        <f>[4]NSA!$DV281</f>
        <v>3.2762465007661445E-2</v>
      </c>
      <c r="P9" s="232">
        <f>[4]SA!$DV281</f>
        <v>9.3783092953386937E-2</v>
      </c>
      <c r="Q9" s="227"/>
      <c r="R9" s="232"/>
      <c r="S9" s="232"/>
      <c r="T9" s="233"/>
      <c r="U9" s="234">
        <f>[4]RA!$CX231</f>
        <v>-6.3991712187898675E-2</v>
      </c>
      <c r="V9" s="234"/>
      <c r="W9" s="234"/>
      <c r="X9" s="185"/>
      <c r="Y9" s="121"/>
      <c r="Z9" s="226">
        <f>[5]Résumé!E$39-C9</f>
        <v>0</v>
      </c>
      <c r="AA9" s="226">
        <f>[5]Résumé!F$39-D9</f>
        <v>0</v>
      </c>
      <c r="AB9" s="226">
        <f>[5]Résumé!G$39-E9</f>
        <v>0</v>
      </c>
      <c r="AC9" s="226">
        <f>[5]Résumé!B$39-G9</f>
        <v>0</v>
      </c>
      <c r="AD9" s="226">
        <f>[5]Résumé!C$39-H9</f>
        <v>0</v>
      </c>
      <c r="AE9" s="226">
        <f>[5]Résumé!D$39-I9</f>
        <v>0</v>
      </c>
      <c r="AF9" s="226">
        <f>[5]Résumé!H$39-K9</f>
        <v>0</v>
      </c>
      <c r="AG9" s="226">
        <f>[5]Résumé!I$39-L9</f>
        <v>0</v>
      </c>
      <c r="AH9" s="226">
        <f>[5]Résumé!J$39-M9</f>
        <v>0</v>
      </c>
      <c r="AI9" s="226">
        <f>[5]Résumé!N$39-N9</f>
        <v>0</v>
      </c>
      <c r="AJ9" s="226">
        <f>[5]Résumé!O$39-O9</f>
        <v>0</v>
      </c>
      <c r="AK9" s="226">
        <f>[5]Résumé!P$39-P9</f>
        <v>0</v>
      </c>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row>
    <row r="10" spans="1:230" s="174" customFormat="1" ht="15" customHeight="1" collapsed="1" x14ac:dyDescent="0.2">
      <c r="A10" s="216">
        <f>SUM([4]RA!$DS32:DV32)/SUM([4]RA!$DS$30:DV$30)</f>
        <v>0.1878913415336832</v>
      </c>
      <c r="B10" s="235" t="s">
        <v>34</v>
      </c>
      <c r="C10" s="236">
        <f>[4]RA!$DV182</f>
        <v>8.6216039730870886E-3</v>
      </c>
      <c r="D10" s="237">
        <f>[4]NSA!$DV182</f>
        <v>-1.9289180470872136E-2</v>
      </c>
      <c r="E10" s="238">
        <f>[4]SA!$DV182</f>
        <v>3.3122444394549033E-2</v>
      </c>
      <c r="F10" s="239">
        <f>[4]RA!$DI182</f>
        <v>-6.2475829349586176E-2</v>
      </c>
      <c r="G10" s="236">
        <f>[4]RA!$DV232</f>
        <v>-3.925396022497929E-2</v>
      </c>
      <c r="H10" s="237">
        <f>[4]NSA!$DV232</f>
        <v>-6.8948040266935351E-2</v>
      </c>
      <c r="I10" s="238">
        <f>[4]SA!$DV232</f>
        <v>-1.3472335463833196E-2</v>
      </c>
      <c r="J10" s="240">
        <f>[4]RA!$DJ232</f>
        <v>0.19730792631603622</v>
      </c>
      <c r="K10" s="241">
        <f>[4]RA!$DV82</f>
        <v>-7.2568666635193457E-2</v>
      </c>
      <c r="L10" s="237">
        <f>[4]NSA!$DV82</f>
        <v>-9.1607590168979347E-2</v>
      </c>
      <c r="M10" s="238">
        <f>[4]SA!$DV82</f>
        <v>-5.6249632506846003E-2</v>
      </c>
      <c r="N10" s="236">
        <f>[4]RA!$DV282</f>
        <v>7.252452121122821E-2</v>
      </c>
      <c r="O10" s="241">
        <f>[4]NSA!$DV282</f>
        <v>4.2465864990043345E-2</v>
      </c>
      <c r="P10" s="241">
        <f>[4]SA!$DV282</f>
        <v>9.9193360667216623E-2</v>
      </c>
      <c r="Q10" s="236"/>
      <c r="R10" s="241"/>
      <c r="S10" s="241"/>
      <c r="T10" s="242"/>
      <c r="U10" s="237">
        <f>[4]RA!$CX232</f>
        <v>-0.17042227700833779</v>
      </c>
      <c r="V10" s="237">
        <f t="shared" ref="V10:V21" si="0">+J10</f>
        <v>0.19730792631603622</v>
      </c>
      <c r="W10" s="237">
        <f t="shared" ref="W10:W21" si="1">+G10</f>
        <v>-3.925396022497929E-2</v>
      </c>
      <c r="X10" s="185"/>
      <c r="Y10" s="121"/>
      <c r="Z10" s="243">
        <f>[5]Résumé!E$18-C10</f>
        <v>0</v>
      </c>
      <c r="AA10" s="243">
        <f>[5]Résumé!F$18-D10</f>
        <v>0</v>
      </c>
      <c r="AB10" s="243">
        <f>[5]Résumé!G$18-E10</f>
        <v>0</v>
      </c>
      <c r="AC10" s="243">
        <f>[5]Résumé!B$18-G10</f>
        <v>0</v>
      </c>
      <c r="AD10" s="243">
        <f>[5]Résumé!C$18-H10</f>
        <v>0</v>
      </c>
      <c r="AE10" s="243">
        <f>[5]Résumé!D$18-I10</f>
        <v>0</v>
      </c>
      <c r="AF10" s="243">
        <f>[5]Résumé!H$18-K10</f>
        <v>0</v>
      </c>
      <c r="AG10" s="243">
        <f>[5]Résumé!I$18-L10</f>
        <v>0</v>
      </c>
      <c r="AH10" s="243">
        <f>[5]Résumé!J$18-M10</f>
        <v>0</v>
      </c>
      <c r="AI10" s="243">
        <f>[5]Résumé!N$18-N10</f>
        <v>0</v>
      </c>
      <c r="AJ10" s="243">
        <f>[5]Résumé!O$18-O10</f>
        <v>0</v>
      </c>
      <c r="AK10" s="243">
        <f>[5]Résumé!P$18-P10</f>
        <v>0</v>
      </c>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row>
    <row r="11" spans="1:230" s="174" customFormat="1" ht="15" customHeight="1" x14ac:dyDescent="0.2">
      <c r="A11" s="216">
        <f>SUM([4]RA!$DS33:DV33)/SUM([4]RA!$DS$30:DV$30)</f>
        <v>5.2370518974902955E-2</v>
      </c>
      <c r="B11" s="146" t="s">
        <v>35</v>
      </c>
      <c r="C11" s="244">
        <f>[4]RA!$DV183</f>
        <v>-3.3697896695541463E-2</v>
      </c>
      <c r="D11" s="234">
        <f>[4]NSA!$DV183</f>
        <v>-8.7210616032611266E-2</v>
      </c>
      <c r="E11" s="245">
        <f>[4]SA!$DV183</f>
        <v>2.0311650906759127E-2</v>
      </c>
      <c r="F11" s="246">
        <f>[4]RA!$DI183</f>
        <v>-4.2191643121315403E-2</v>
      </c>
      <c r="G11" s="244">
        <f>[4]RA!$DV233</f>
        <v>-9.4873219864152647E-2</v>
      </c>
      <c r="H11" s="234">
        <f>[4]NSA!$DV233</f>
        <v>-0.15525140189995312</v>
      </c>
      <c r="I11" s="245">
        <f>[4]SA!$DV233</f>
        <v>-3.3462046856874594E-2</v>
      </c>
      <c r="J11" s="247">
        <f>[4]RA!$DJ233</f>
        <v>0.12723569389652067</v>
      </c>
      <c r="K11" s="248">
        <f>[4]RA!$DV83</f>
        <v>-9.7274290269843688E-2</v>
      </c>
      <c r="L11" s="234">
        <f>[4]NSA!$DV83</f>
        <v>-0.14009563030177474</v>
      </c>
      <c r="M11" s="245">
        <f>[4]SA!$DV83</f>
        <v>-5.5640910727868809E-2</v>
      </c>
      <c r="N11" s="244">
        <f>[4]RA!$DV283</f>
        <v>1.0094655995543489E-2</v>
      </c>
      <c r="O11" s="248">
        <f>[4]NSA!$DV283</f>
        <v>-1.727692072200715E-2</v>
      </c>
      <c r="P11" s="248">
        <f>[4]SA!$DV283</f>
        <v>3.6449230971596469E-2</v>
      </c>
      <c r="Q11" s="244"/>
      <c r="R11" s="248"/>
      <c r="S11" s="248"/>
      <c r="T11" s="242"/>
      <c r="U11" s="234">
        <f>[4]RA!$CX233</f>
        <v>-0.14071430942558505</v>
      </c>
      <c r="V11" s="234">
        <f t="shared" si="0"/>
        <v>0.12723569389652067</v>
      </c>
      <c r="W11" s="234">
        <f t="shared" si="1"/>
        <v>-9.4873219864152647E-2</v>
      </c>
      <c r="X11" s="185"/>
      <c r="Y11" s="121"/>
      <c r="Z11" s="249">
        <f>[5]Résumé!E$11-C11</f>
        <v>0</v>
      </c>
      <c r="AA11" s="249">
        <f>[5]Résumé!F$11-D11</f>
        <v>0</v>
      </c>
      <c r="AB11" s="249">
        <f>[5]Résumé!G$11-E11</f>
        <v>0</v>
      </c>
      <c r="AC11" s="249">
        <f>[5]Résumé!B$11-G11</f>
        <v>0</v>
      </c>
      <c r="AD11" s="249">
        <f>[5]Résumé!C$11-H11</f>
        <v>0</v>
      </c>
      <c r="AE11" s="249">
        <f>[5]Résumé!D$11-I11</f>
        <v>0</v>
      </c>
      <c r="AF11" s="249">
        <f>[5]Résumé!H$11-K11</f>
        <v>0</v>
      </c>
      <c r="AG11" s="249">
        <f>[5]Résumé!I$11-L11</f>
        <v>0</v>
      </c>
      <c r="AH11" s="249">
        <f>[5]Résumé!J$11-M11</f>
        <v>0</v>
      </c>
      <c r="AI11" s="249">
        <f>[5]Résumé!N$11-N11</f>
        <v>0</v>
      </c>
      <c r="AJ11" s="249">
        <f>[5]Résumé!O$11-O11</f>
        <v>0</v>
      </c>
      <c r="AK11" s="249">
        <f>[5]Résumé!P$11-P11</f>
        <v>0</v>
      </c>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row>
    <row r="12" spans="1:230" s="174" customFormat="1" ht="15" customHeight="1" x14ac:dyDescent="0.2">
      <c r="A12" s="216">
        <f>SUM([4]RA!$DS34:DV34)/SUM([4]RA!$DS$30:DV$30)</f>
        <v>0.10285030789631401</v>
      </c>
      <c r="B12" s="250" t="s">
        <v>36</v>
      </c>
      <c r="C12" s="244">
        <f>[4]RA!$DV184</f>
        <v>2.7138110642130675E-2</v>
      </c>
      <c r="D12" s="234">
        <f>[4]NSA!$DV184</f>
        <v>1.1506137151263918E-2</v>
      </c>
      <c r="E12" s="245">
        <f>[4]SA!$DV184</f>
        <v>4.0901554465353929E-2</v>
      </c>
      <c r="F12" s="246">
        <f>[4]RA!$DI184</f>
        <v>-8.5591966074566761E-2</v>
      </c>
      <c r="G12" s="244">
        <f>[4]RA!$DV234</f>
        <v>-2.1310330738078531E-2</v>
      </c>
      <c r="H12" s="234">
        <f>[4]NSA!$DV234</f>
        <v>-3.7430242639157729E-2</v>
      </c>
      <c r="I12" s="245">
        <f>[4]SA!$DV234</f>
        <v>-7.3461182869187791E-3</v>
      </c>
      <c r="J12" s="247">
        <f>[4]RA!$DJ234</f>
        <v>0.14841099913003619</v>
      </c>
      <c r="K12" s="248">
        <f>[4]RA!$DV84</f>
        <v>-7.3334674385450827E-2</v>
      </c>
      <c r="L12" s="234">
        <f>[4]NSA!$DV84</f>
        <v>-8.0918298785234488E-2</v>
      </c>
      <c r="M12" s="245">
        <f>[4]SA!$DV84</f>
        <v>-6.6783126794266678E-2</v>
      </c>
      <c r="N12" s="244">
        <f>[4]RA!$DV284</f>
        <v>6.0159412973034065E-2</v>
      </c>
      <c r="O12" s="248">
        <f>[4]NSA!$DV284</f>
        <v>2.8591495353223362E-2</v>
      </c>
      <c r="P12" s="248">
        <f>[4]SA!$DV284</f>
        <v>8.9049682577818867E-2</v>
      </c>
      <c r="Q12" s="244"/>
      <c r="R12" s="248"/>
      <c r="S12" s="248"/>
      <c r="T12" s="242"/>
      <c r="U12" s="234">
        <f>[4]RA!$CX234</f>
        <v>-0.14957886657767427</v>
      </c>
      <c r="V12" s="234">
        <f t="shared" si="0"/>
        <v>0.14841099913003619</v>
      </c>
      <c r="W12" s="234">
        <f t="shared" si="1"/>
        <v>-2.1310330738078531E-2</v>
      </c>
      <c r="X12" s="185"/>
      <c r="Y12" s="121"/>
      <c r="Z12" s="249">
        <f>[5]Résumé!E$16-C12</f>
        <v>0</v>
      </c>
      <c r="AA12" s="249">
        <f>[5]Résumé!F$16-D12</f>
        <v>0</v>
      </c>
      <c r="AB12" s="249">
        <f>[5]Résumé!G$16-E12</f>
        <v>0</v>
      </c>
      <c r="AC12" s="249">
        <f>[5]Résumé!B$16-G12</f>
        <v>0</v>
      </c>
      <c r="AD12" s="249">
        <f>[5]Résumé!C$16-H12</f>
        <v>0</v>
      </c>
      <c r="AE12" s="249">
        <f>[5]Résumé!D$16-I12</f>
        <v>0</v>
      </c>
      <c r="AF12" s="249">
        <f>[5]Résumé!H$16-K12</f>
        <v>0</v>
      </c>
      <c r="AG12" s="249">
        <f>[5]Résumé!I$16-L12</f>
        <v>0</v>
      </c>
      <c r="AH12" s="249">
        <f>[5]Résumé!J$16-M12</f>
        <v>0</v>
      </c>
      <c r="AI12" s="249">
        <f>[5]Résumé!N$16-N12</f>
        <v>0</v>
      </c>
      <c r="AJ12" s="249">
        <f>[5]Résumé!O$16-O12</f>
        <v>0</v>
      </c>
      <c r="AK12" s="249">
        <f>[5]Résumé!P$16-P12</f>
        <v>0</v>
      </c>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row>
    <row r="13" spans="1:230" s="174" customFormat="1" ht="15" customHeight="1" x14ac:dyDescent="0.2">
      <c r="A13" s="216">
        <f>SUM([4]RA!$DS35:DV35)/SUM([4]RA!$DS$30:DV$30)</f>
        <v>3.0495701936430974E-2</v>
      </c>
      <c r="B13" s="250" t="s">
        <v>15</v>
      </c>
      <c r="C13" s="244">
        <f>[4]RA!$DV185</f>
        <v>2.058511678409114E-2</v>
      </c>
      <c r="D13" s="234">
        <f>[4]NSA!$DV185</f>
        <v>1.4586766658011729E-2</v>
      </c>
      <c r="E13" s="245">
        <f>[4]SA!$DV185</f>
        <v>2.4921253449524894E-2</v>
      </c>
      <c r="F13" s="246">
        <f>[4]RA!$DI185</f>
        <v>-2.3841061395636909E-2</v>
      </c>
      <c r="G13" s="244">
        <f>[4]RA!$DV235</f>
        <v>-3.4844234999800161E-3</v>
      </c>
      <c r="H13" s="234">
        <f>[4]NSA!$DV235</f>
        <v>4.9247954118194492E-3</v>
      </c>
      <c r="I13" s="245">
        <f>[4]SA!$DV235</f>
        <v>-9.4031826356661963E-3</v>
      </c>
      <c r="J13" s="247">
        <f>[4]RA!$DJ235</f>
        <v>0.61751485307574794</v>
      </c>
      <c r="K13" s="248">
        <f>[4]RA!$DV85</f>
        <v>-3.2154785812391173E-2</v>
      </c>
      <c r="L13" s="234">
        <f>[4]NSA!$DV85</f>
        <v>-2.6445760759018944E-2</v>
      </c>
      <c r="M13" s="245">
        <f>[4]SA!$DV85</f>
        <v>-3.6210055762263549E-2</v>
      </c>
      <c r="N13" s="244">
        <f>[4]RA!$DV285</f>
        <v>0.26959786795273244</v>
      </c>
      <c r="O13" s="248">
        <f>[4]NSA!$DV285</f>
        <v>0.27932799767793881</v>
      </c>
      <c r="P13" s="248">
        <f>[4]SA!$DV285</f>
        <v>0.26278463961142062</v>
      </c>
      <c r="Q13" s="244"/>
      <c r="R13" s="248"/>
      <c r="S13" s="248"/>
      <c r="T13" s="242"/>
      <c r="U13" s="234">
        <f>[4]RA!$CX235</f>
        <v>-0.32351877189136324</v>
      </c>
      <c r="V13" s="234">
        <f t="shared" si="0"/>
        <v>0.61751485307574794</v>
      </c>
      <c r="W13" s="234">
        <f t="shared" si="1"/>
        <v>-3.4844234999800161E-3</v>
      </c>
      <c r="X13" s="185"/>
      <c r="Y13" s="121"/>
      <c r="Z13" s="251">
        <f>[5]Résumé!E$17-C13</f>
        <v>0</v>
      </c>
      <c r="AA13" s="251">
        <f>[5]Résumé!F$17-D13</f>
        <v>0</v>
      </c>
      <c r="AB13" s="251">
        <f>[5]Résumé!G$17-E13</f>
        <v>0</v>
      </c>
      <c r="AC13" s="251">
        <f>[5]Résumé!B$17-G13</f>
        <v>0</v>
      </c>
      <c r="AD13" s="251">
        <f>[5]Résumé!C$17-H13</f>
        <v>0</v>
      </c>
      <c r="AE13" s="251">
        <f>[5]Résumé!D$17-I13</f>
        <v>0</v>
      </c>
      <c r="AF13" s="251">
        <f>[5]Résumé!H$17-K13</f>
        <v>0</v>
      </c>
      <c r="AG13" s="251">
        <f>[5]Résumé!I$17-L13</f>
        <v>0</v>
      </c>
      <c r="AH13" s="251">
        <f>[5]Résumé!J$17-M13</f>
        <v>0</v>
      </c>
      <c r="AI13" s="251">
        <f>[5]Résumé!N$17-N13</f>
        <v>0</v>
      </c>
      <c r="AJ13" s="251">
        <f>[5]Résumé!O$17-O13</f>
        <v>0</v>
      </c>
      <c r="AK13" s="251">
        <f>[5]Résumé!P$17-P13</f>
        <v>0</v>
      </c>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row>
    <row r="14" spans="1:230" ht="15" customHeight="1" x14ac:dyDescent="0.2">
      <c r="A14" s="216">
        <f>SUM([4]RA!$DS37:DV37)/SUM([4]RA!$DS$30:DV$30)</f>
        <v>0.18728033080685577</v>
      </c>
      <c r="B14" s="252" t="s">
        <v>31</v>
      </c>
      <c r="C14" s="236">
        <f>[4]RA!$DV187</f>
        <v>3.3710513723570479E-3</v>
      </c>
      <c r="D14" s="237">
        <f>[4]NSA!$DV187</f>
        <v>-2.109960570650693E-2</v>
      </c>
      <c r="E14" s="238">
        <f>[4]SA!$DV187</f>
        <v>4.9812691766132122E-2</v>
      </c>
      <c r="F14" s="239">
        <f>[4]RA!$DI187</f>
        <v>-4.9291653086263043E-3</v>
      </c>
      <c r="G14" s="236">
        <f>[4]RA!$DV237</f>
        <v>-1.0556239073734486E-2</v>
      </c>
      <c r="H14" s="237">
        <f>[4]NSA!$DV237</f>
        <v>-3.5105546555180611E-2</v>
      </c>
      <c r="I14" s="238">
        <f>[4]SA!$DV237</f>
        <v>3.4808188302435594E-2</v>
      </c>
      <c r="J14" s="240">
        <f>[4]RA!$DJ237</f>
        <v>0.12010752355768672</v>
      </c>
      <c r="K14" s="241">
        <f>[4]RA!$DV87</f>
        <v>-5.6575652966239454E-2</v>
      </c>
      <c r="L14" s="237">
        <f>[4]NSA!$DV87</f>
        <v>-7.1690971296486383E-2</v>
      </c>
      <c r="M14" s="238">
        <f>[4]SA!$DV87</f>
        <v>-2.9478207454866068E-2</v>
      </c>
      <c r="N14" s="236">
        <f>[4]RA!$DV287</f>
        <v>5.2750398124229214E-2</v>
      </c>
      <c r="O14" s="241">
        <f>[4]NSA!$DV287</f>
        <v>2.3092297920655813E-2</v>
      </c>
      <c r="P14" s="241">
        <f>[4]SA!$DV287</f>
        <v>0.11052675703376447</v>
      </c>
      <c r="Q14" s="236"/>
      <c r="R14" s="241"/>
      <c r="S14" s="241"/>
      <c r="T14" s="242"/>
      <c r="U14" s="237">
        <f>[4]RA!$CX237</f>
        <v>-6.6622998216967155E-2</v>
      </c>
      <c r="V14" s="237">
        <f t="shared" si="0"/>
        <v>0.12010752355768672</v>
      </c>
      <c r="W14" s="237">
        <f t="shared" si="1"/>
        <v>-1.0556239073734486E-2</v>
      </c>
      <c r="Y14" s="253"/>
      <c r="Z14" s="249">
        <f>[5]Résumé!E$23-C14</f>
        <v>0</v>
      </c>
      <c r="AA14" s="249">
        <f>[5]Résumé!F$23-D14</f>
        <v>0</v>
      </c>
      <c r="AB14" s="249">
        <f>[5]Résumé!G$23-E14</f>
        <v>0</v>
      </c>
      <c r="AC14" s="249">
        <f>[5]Résumé!B$23-G14</f>
        <v>0</v>
      </c>
      <c r="AD14" s="249">
        <f>[5]Résumé!C$23-H14</f>
        <v>0</v>
      </c>
      <c r="AE14" s="249">
        <f>[5]Résumé!D$23-I14</f>
        <v>0</v>
      </c>
      <c r="AF14" s="249">
        <f>[5]Résumé!H$23-K14</f>
        <v>0</v>
      </c>
      <c r="AG14" s="249">
        <f>[5]Résumé!I$23-L14</f>
        <v>0</v>
      </c>
      <c r="AH14" s="249">
        <f>[5]Résumé!J$23-M14</f>
        <v>0</v>
      </c>
      <c r="AI14" s="249">
        <f>[5]Résumé!N$23-N14</f>
        <v>0</v>
      </c>
      <c r="AJ14" s="249">
        <f>[5]Résumé!O$23-O14</f>
        <v>0</v>
      </c>
      <c r="AK14" s="249">
        <f>[5]Résumé!P$23-P14</f>
        <v>0</v>
      </c>
    </row>
    <row r="15" spans="1:230" s="174" customFormat="1" ht="15" customHeight="1" x14ac:dyDescent="0.2">
      <c r="A15" s="216">
        <f>SUM([4]RA!$DS38:DV38)/SUM([4]RA!$DS$30:DV$30)</f>
        <v>4.1840950516513167E-2</v>
      </c>
      <c r="B15" s="250" t="s">
        <v>16</v>
      </c>
      <c r="C15" s="244">
        <f>[4]RA!$DV188</f>
        <v>3.8651717507226513E-2</v>
      </c>
      <c r="D15" s="234">
        <f>[4]NSA!$DV188</f>
        <v>1.6173344847218996E-2</v>
      </c>
      <c r="E15" s="245">
        <f>[4]SA!$DV188</f>
        <v>6.8643156706941877E-2</v>
      </c>
      <c r="F15" s="246">
        <f>[4]RA!$DI188</f>
        <v>-0.11690154110482653</v>
      </c>
      <c r="G15" s="244">
        <f>[4]RA!$DV238</f>
        <v>-1.5628034247737399E-2</v>
      </c>
      <c r="H15" s="234">
        <f>[4]NSA!$DV238</f>
        <v>-3.2225570485007959E-2</v>
      </c>
      <c r="I15" s="245">
        <f>[4]SA!$DV238</f>
        <v>5.9877589753698501E-3</v>
      </c>
      <c r="J15" s="247">
        <f>[4]RA!$DJ238</f>
        <v>0.28711676019635246</v>
      </c>
      <c r="K15" s="248">
        <f>[4]RA!$DV88</f>
        <v>-5.0266360546008304E-2</v>
      </c>
      <c r="L15" s="234">
        <f>[4]NSA!$DV88</f>
        <v>-7.0299008855767786E-2</v>
      </c>
      <c r="M15" s="245">
        <f>[4]SA!$DV88</f>
        <v>-2.4299239544417484E-2</v>
      </c>
      <c r="N15" s="244">
        <f>[4]RA!$DV288</f>
        <v>0.12561168054847727</v>
      </c>
      <c r="O15" s="248">
        <f>[4]NSA!$DV288</f>
        <v>0.10139594821679321</v>
      </c>
      <c r="P15" s="248">
        <f>[4]SA!$DV288</f>
        <v>0.15833235749347918</v>
      </c>
      <c r="Q15" s="244"/>
      <c r="R15" s="248"/>
      <c r="S15" s="248"/>
      <c r="T15" s="242"/>
      <c r="U15" s="234">
        <f>[4]RA!$CX238</f>
        <v>-0.2361356965299154</v>
      </c>
      <c r="V15" s="234">
        <f t="shared" si="0"/>
        <v>0.28711676019635246</v>
      </c>
      <c r="W15" s="234">
        <f t="shared" si="1"/>
        <v>-1.5628034247737399E-2</v>
      </c>
      <c r="X15" s="185"/>
      <c r="Y15" s="121"/>
      <c r="Z15" s="249">
        <f>[5]Résumé!E$22-C15</f>
        <v>0</v>
      </c>
      <c r="AA15" s="249">
        <f>[5]Résumé!F$22-D15</f>
        <v>0</v>
      </c>
      <c r="AB15" s="249">
        <f>[5]Résumé!G$22-E15</f>
        <v>0</v>
      </c>
      <c r="AC15" s="249">
        <f>[5]Résumé!B$22-G15</f>
        <v>0</v>
      </c>
      <c r="AD15" s="249">
        <f>[5]Résumé!C$22-H15</f>
        <v>0</v>
      </c>
      <c r="AE15" s="249">
        <f>[5]Résumé!D$22-I15</f>
        <v>0</v>
      </c>
      <c r="AF15" s="249">
        <f>[5]Résumé!H$22-K15</f>
        <v>0</v>
      </c>
      <c r="AG15" s="249">
        <f>[5]Résumé!I$22-L15</f>
        <v>0</v>
      </c>
      <c r="AH15" s="249">
        <f>[5]Résumé!J$22-M15</f>
        <v>0</v>
      </c>
      <c r="AI15" s="249">
        <f>[5]Résumé!N$22-N15</f>
        <v>0</v>
      </c>
      <c r="AJ15" s="249">
        <f>[5]Résumé!O$22-O15</f>
        <v>0</v>
      </c>
      <c r="AK15" s="249">
        <f>[5]Résumé!P$22-P15</f>
        <v>0</v>
      </c>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row>
    <row r="16" spans="1:230" s="174" customFormat="1" ht="15" customHeight="1" x14ac:dyDescent="0.2">
      <c r="A16" s="216">
        <f>SUM([4]RA!$DS39:DV39)/SUM([4]RA!$DS$30:DV$30)</f>
        <v>0.13893689218987237</v>
      </c>
      <c r="B16" s="255" t="s">
        <v>17</v>
      </c>
      <c r="C16" s="256">
        <f>[4]RA!$DV189</f>
        <v>-8.0622151237107476E-3</v>
      </c>
      <c r="D16" s="257">
        <f>[4]NSA!$DV189</f>
        <v>-3.1397235327666251E-2</v>
      </c>
      <c r="E16" s="258">
        <f>[4]SA!$DV189</f>
        <v>4.4109160822864979E-2</v>
      </c>
      <c r="F16" s="259">
        <f>[4]RA!$DI189</f>
        <v>3.5240066170087569E-2</v>
      </c>
      <c r="G16" s="256">
        <f>[4]RA!$DV239</f>
        <v>-8.2187357191821908E-3</v>
      </c>
      <c r="H16" s="257">
        <f>[4]NSA!$DV239</f>
        <v>-3.5823498109960217E-2</v>
      </c>
      <c r="I16" s="258">
        <f>[4]SA!$DV239</f>
        <v>5.2018151001206769E-2</v>
      </c>
      <c r="J16" s="260">
        <f>[4]RA!$DJ239</f>
        <v>6.5979427910251687E-2</v>
      </c>
      <c r="K16" s="261">
        <f>[4]RA!$DV89</f>
        <v>-5.9265626301835628E-2</v>
      </c>
      <c r="L16" s="257">
        <f>[4]NSA!$DV89</f>
        <v>-7.1966974752894819E-2</v>
      </c>
      <c r="M16" s="258">
        <f>[4]SA!$DV89</f>
        <v>-3.2713919084865317E-2</v>
      </c>
      <c r="N16" s="256">
        <f>[4]RA!$DV289</f>
        <v>2.8211274354727367E-2</v>
      </c>
      <c r="O16" s="261">
        <f>[4]NSA!$DV289</f>
        <v>2.418998383629134E-3</v>
      </c>
      <c r="P16" s="261">
        <f>[4]SA!$DV289</f>
        <v>8.6391831681315923E-2</v>
      </c>
      <c r="Q16" s="256"/>
      <c r="R16" s="261"/>
      <c r="S16" s="261"/>
      <c r="T16" s="242"/>
      <c r="U16" s="257">
        <f>[4]RA!$CX239</f>
        <v>2.8742900731093535E-4</v>
      </c>
      <c r="V16" s="257">
        <f t="shared" si="0"/>
        <v>6.5979427910251687E-2</v>
      </c>
      <c r="W16" s="257">
        <f t="shared" si="1"/>
        <v>-8.2187357191821908E-3</v>
      </c>
      <c r="X16" s="185"/>
      <c r="Y16" s="121"/>
      <c r="Z16" s="249">
        <f>[5]Résumé!E$20-C16</f>
        <v>0</v>
      </c>
      <c r="AA16" s="249">
        <f>[5]Résumé!F$20-D16</f>
        <v>0</v>
      </c>
      <c r="AB16" s="249">
        <f>[5]Résumé!G$20-E16</f>
        <v>0</v>
      </c>
      <c r="AC16" s="249">
        <f>[5]Résumé!B$20-G16</f>
        <v>0</v>
      </c>
      <c r="AD16" s="249">
        <f>[5]Résumé!C$20-H16</f>
        <v>0</v>
      </c>
      <c r="AE16" s="249">
        <f>[5]Résumé!D$20-I16</f>
        <v>0</v>
      </c>
      <c r="AF16" s="249">
        <f>[5]Résumé!H$20-K16</f>
        <v>0</v>
      </c>
      <c r="AG16" s="249">
        <f>[5]Résumé!I$20-L16</f>
        <v>0</v>
      </c>
      <c r="AH16" s="249">
        <f>[5]Résumé!J$20-M16</f>
        <v>0</v>
      </c>
      <c r="AI16" s="249">
        <f>[5]Résumé!N$20-N16</f>
        <v>0</v>
      </c>
      <c r="AJ16" s="249">
        <f>[5]Résumé!O$20-O16</f>
        <v>0</v>
      </c>
      <c r="AK16" s="249">
        <f>[5]Résumé!P$20-P16</f>
        <v>0</v>
      </c>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row>
    <row r="17" spans="1:233" s="174" customFormat="1" ht="15" customHeight="1" x14ac:dyDescent="0.2">
      <c r="A17" s="216">
        <f>SUM([4]RA!$DS41:DV41)/SUM([4]RA!$DS$30:DV$30)</f>
        <v>4.5921117974708076E-2</v>
      </c>
      <c r="B17" s="262" t="s">
        <v>11</v>
      </c>
      <c r="C17" s="244">
        <f>[4]RA!$DV191</f>
        <v>-4.8216467054899459E-2</v>
      </c>
      <c r="D17" s="234">
        <f>[4]NSA!$DV191</f>
        <v>-0.10127223520849071</v>
      </c>
      <c r="E17" s="245">
        <f>[4]SA!$DV191</f>
        <v>-1.5392159934163319E-3</v>
      </c>
      <c r="F17" s="246">
        <f>[4]RA!$DI191</f>
        <v>0.40613893178069893</v>
      </c>
      <c r="G17" s="244">
        <f>[4]RA!$DV241</f>
        <v>-0.130048344607536</v>
      </c>
      <c r="H17" s="234">
        <f>[4]NSA!$DV241</f>
        <v>-0.17262595635326694</v>
      </c>
      <c r="I17" s="245">
        <f>[4]SA!$DV241</f>
        <v>-9.3528270896128252E-2</v>
      </c>
      <c r="J17" s="247">
        <f>[4]RA!$DJ241</f>
        <v>0.84306762720747597</v>
      </c>
      <c r="K17" s="248">
        <f>[4]RA!$DV91</f>
        <v>-0.20861045838559589</v>
      </c>
      <c r="L17" s="234">
        <f>[4]NSA!$DV91</f>
        <v>-0.2038292183072492</v>
      </c>
      <c r="M17" s="245">
        <f>[4]SA!$DV91</f>
        <v>-0.2126312394131481</v>
      </c>
      <c r="N17" s="244">
        <f>[4]RA!$DV291</f>
        <v>0.26624631619973704</v>
      </c>
      <c r="O17" s="248">
        <f>[4]NSA!$DV291</f>
        <v>0.15620966426222238</v>
      </c>
      <c r="P17" s="248">
        <f>[4]SA!$DV291</f>
        <v>0.37839631111752881</v>
      </c>
      <c r="Q17" s="244"/>
      <c r="R17" s="248"/>
      <c r="S17" s="248"/>
      <c r="T17" s="242"/>
      <c r="U17" s="234">
        <f>[4]RA!$CX241</f>
        <v>-0.10977083310886404</v>
      </c>
      <c r="V17" s="234">
        <f t="shared" si="0"/>
        <v>0.84306762720747597</v>
      </c>
      <c r="W17" s="234">
        <f t="shared" si="1"/>
        <v>-0.130048344607536</v>
      </c>
      <c r="X17" s="185"/>
      <c r="Y17" s="121"/>
      <c r="Z17" s="243">
        <f>[5]Résumé!E$24-C17</f>
        <v>0</v>
      </c>
      <c r="AA17" s="243">
        <f>[5]Résumé!F$24-D17</f>
        <v>0</v>
      </c>
      <c r="AB17" s="243">
        <f>[5]Résumé!G$24-E17</f>
        <v>0</v>
      </c>
      <c r="AC17" s="243">
        <f>[5]Résumé!B$24-G17</f>
        <v>0</v>
      </c>
      <c r="AD17" s="243">
        <f>[5]Résumé!C$24-H17</f>
        <v>0</v>
      </c>
      <c r="AE17" s="243">
        <f>[5]Résumé!D$24-I17</f>
        <v>0</v>
      </c>
      <c r="AF17" s="243">
        <f>[5]Résumé!H$24-K17</f>
        <v>0</v>
      </c>
      <c r="AG17" s="243">
        <f>[5]Résumé!I$24-L17</f>
        <v>0</v>
      </c>
      <c r="AH17" s="243">
        <f>[5]Résumé!J$24-M17</f>
        <v>0</v>
      </c>
      <c r="AI17" s="243">
        <f>[5]Résumé!N$24-N17</f>
        <v>0</v>
      </c>
      <c r="AJ17" s="243">
        <f>[5]Résumé!O$24-O17</f>
        <v>0</v>
      </c>
      <c r="AK17" s="243">
        <f>[5]Résumé!P$24-P17</f>
        <v>0</v>
      </c>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row>
    <row r="18" spans="1:233" s="174" customFormat="1" ht="15" customHeight="1" x14ac:dyDescent="0.2">
      <c r="A18" s="216">
        <f>SUM([4]RA!$DS42:DV42)/SUM([4]RA!$DS$30:DV$30)</f>
        <v>5.6749195677790083E-2</v>
      </c>
      <c r="B18" s="262" t="s">
        <v>8</v>
      </c>
      <c r="C18" s="244">
        <f>[4]RA!$DV192</f>
        <v>0.14495741088453662</v>
      </c>
      <c r="D18" s="234">
        <f>[4]NSA!$DV192</f>
        <v>0.10672225207956654</v>
      </c>
      <c r="E18" s="245">
        <f>[4]SA!$DV192</f>
        <v>0.19455567842066213</v>
      </c>
      <c r="F18" s="246">
        <f>[4]RA!$DI192</f>
        <v>-0.11965254002615255</v>
      </c>
      <c r="G18" s="244">
        <f>[4]RA!$DV242</f>
        <v>6.8743394213596876E-2</v>
      </c>
      <c r="H18" s="234">
        <f>[4]NSA!$DV242</f>
        <v>3.1376438514528537E-2</v>
      </c>
      <c r="I18" s="245">
        <f>[4]SA!$DV242</f>
        <v>0.11607224528652216</v>
      </c>
      <c r="J18" s="247">
        <f>[4]RA!$DJ242</f>
        <v>5.2654205762602935E-2</v>
      </c>
      <c r="K18" s="248">
        <f>[4]RA!$DV92</f>
        <v>3.6559499827917508E-2</v>
      </c>
      <c r="L18" s="234">
        <f>[4]NSA!$DV92</f>
        <v>2.2827527399422731E-3</v>
      </c>
      <c r="M18" s="245">
        <f>[4]SA!$DV92</f>
        <v>7.9772776741963369E-2</v>
      </c>
      <c r="N18" s="244">
        <f>[4]RA!$DV292</f>
        <v>6.0668293482907032E-2</v>
      </c>
      <c r="O18" s="248">
        <f>[4]NSA!$DV292</f>
        <v>2.9144996826975689E-2</v>
      </c>
      <c r="P18" s="248">
        <f>[4]SA!$DV292</f>
        <v>0.10152300540695469</v>
      </c>
      <c r="Q18" s="244"/>
      <c r="R18" s="248"/>
      <c r="S18" s="248"/>
      <c r="T18" s="242"/>
      <c r="U18" s="234">
        <f>[4]RA!$CX242</f>
        <v>-6.6034002292537419E-2</v>
      </c>
      <c r="V18" s="234">
        <f t="shared" si="0"/>
        <v>5.2654205762602935E-2</v>
      </c>
      <c r="W18" s="234">
        <f t="shared" si="1"/>
        <v>6.8743394213596876E-2</v>
      </c>
      <c r="X18" s="185"/>
      <c r="Y18" s="121"/>
      <c r="Z18" s="251">
        <f>[5]Résumé!E$27-C18</f>
        <v>0</v>
      </c>
      <c r="AA18" s="251">
        <f>[5]Résumé!F$27-D18</f>
        <v>0</v>
      </c>
      <c r="AB18" s="251">
        <f>[5]Résumé!G$27-E18</f>
        <v>0</v>
      </c>
      <c r="AC18" s="251">
        <f>[5]Résumé!B$27-G18</f>
        <v>0</v>
      </c>
      <c r="AD18" s="251">
        <f>[5]Résumé!C$27-H18</f>
        <v>0</v>
      </c>
      <c r="AE18" s="251">
        <f>[5]Résumé!D$27-I18</f>
        <v>0</v>
      </c>
      <c r="AF18" s="251">
        <f>[5]Résumé!H$27-K18</f>
        <v>0</v>
      </c>
      <c r="AG18" s="251">
        <f>[5]Résumé!I$27-L18</f>
        <v>0</v>
      </c>
      <c r="AH18" s="251">
        <f>[5]Résumé!J$27-M18</f>
        <v>0</v>
      </c>
      <c r="AI18" s="251">
        <f>[5]Résumé!N$27-N18</f>
        <v>0</v>
      </c>
      <c r="AJ18" s="251">
        <f>[5]Résumé!O$27-O18</f>
        <v>0</v>
      </c>
      <c r="AK18" s="251">
        <f>[5]Résumé!P$27-P18</f>
        <v>0</v>
      </c>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row>
    <row r="19" spans="1:233" s="174" customFormat="1" ht="15" customHeight="1" x14ac:dyDescent="0.2">
      <c r="A19" s="216">
        <f>SUM([4]RA!$DS43:DV43)/SUM([4]RA!$DS$30:DV$30)</f>
        <v>0.13877743648065125</v>
      </c>
      <c r="B19" s="263" t="s">
        <v>13</v>
      </c>
      <c r="C19" s="236">
        <f>[4]RA!$DV193</f>
        <v>5.3096295582228947E-3</v>
      </c>
      <c r="D19" s="237">
        <f>[4]NSA!$DV193</f>
        <v>-7.8791067450312169E-2</v>
      </c>
      <c r="E19" s="238">
        <f>[4]SA!$DV193</f>
        <v>2.2130937302585751E-2</v>
      </c>
      <c r="F19" s="239">
        <f>[4]RA!$DI193</f>
        <v>0.16169097188769999</v>
      </c>
      <c r="G19" s="236">
        <f>[4]RA!$DV243</f>
        <v>8.9247618615900137E-2</v>
      </c>
      <c r="H19" s="237">
        <f>[4]NSA!$DV243</f>
        <v>-8.8109570179046859E-3</v>
      </c>
      <c r="I19" s="238">
        <f>[4]SA!$DV243</f>
        <v>0.10821739889416371</v>
      </c>
      <c r="J19" s="240">
        <f>[4]RA!$DJ243</f>
        <v>-4.1006132164998044E-2</v>
      </c>
      <c r="K19" s="241">
        <f>[4]RA!$DV93</f>
        <v>8.1123512024912081E-2</v>
      </c>
      <c r="L19" s="237">
        <f>[4]NSA!$DV93</f>
        <v>-4.4030735506960905E-2</v>
      </c>
      <c r="M19" s="238">
        <f>[4]SA!$DV93</f>
        <v>0.10555356815659578</v>
      </c>
      <c r="N19" s="236">
        <f>[4]RA!$DV293</f>
        <v>2.2047839783699619E-2</v>
      </c>
      <c r="O19" s="241">
        <f>[4]NSA!$DV293</f>
        <v>-3.9089261972886535E-2</v>
      </c>
      <c r="P19" s="241">
        <f>[4]SA!$DV293</f>
        <v>3.3858647987478285E-2</v>
      </c>
      <c r="Q19" s="236"/>
      <c r="R19" s="241"/>
      <c r="S19" s="241"/>
      <c r="T19" s="242"/>
      <c r="U19" s="237">
        <f>[4]RA!$CX243</f>
        <v>0.13365930314182495</v>
      </c>
      <c r="V19" s="237">
        <f t="shared" si="0"/>
        <v>-4.1006132164998044E-2</v>
      </c>
      <c r="W19" s="237">
        <f t="shared" si="1"/>
        <v>8.9247618615900137E-2</v>
      </c>
      <c r="X19" s="185"/>
      <c r="Y19" s="121"/>
      <c r="Z19" s="243">
        <f>[5]Résumé!E$32-C19</f>
        <v>0</v>
      </c>
      <c r="AA19" s="243">
        <f>[5]Résumé!F$32-D19</f>
        <v>0</v>
      </c>
      <c r="AB19" s="243">
        <f>[5]Résumé!G$32-E19</f>
        <v>0</v>
      </c>
      <c r="AC19" s="243">
        <f>[5]Résumé!B$32-G19</f>
        <v>0</v>
      </c>
      <c r="AD19" s="243">
        <f>[5]Résumé!C$32-H19</f>
        <v>0</v>
      </c>
      <c r="AE19" s="243">
        <f>[5]Résumé!D$32-I19</f>
        <v>0</v>
      </c>
      <c r="AF19" s="243">
        <f>[5]Résumé!H$32-K19</f>
        <v>0</v>
      </c>
      <c r="AG19" s="243">
        <f>[5]Résumé!I$32-L19</f>
        <v>0</v>
      </c>
      <c r="AH19" s="243">
        <f>[5]Résumé!J$32-M19</f>
        <v>0</v>
      </c>
      <c r="AI19" s="243">
        <f>[5]Résumé!N$32-N19</f>
        <v>0</v>
      </c>
      <c r="AJ19" s="243">
        <f>[5]Résumé!O$32-O19</f>
        <v>0</v>
      </c>
      <c r="AK19" s="243">
        <f>[5]Résumé!P$32-P19</f>
        <v>0</v>
      </c>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row>
    <row r="20" spans="1:233" ht="15" customHeight="1" x14ac:dyDescent="0.2">
      <c r="A20" s="216">
        <f>SUM([4]RA!$DS44:DV44)/SUM([4]RA!$DS$30:DV$30)</f>
        <v>9.1094819751716224E-2</v>
      </c>
      <c r="B20" s="250" t="s">
        <v>14</v>
      </c>
      <c r="C20" s="244">
        <f>[4]RA!$DV194</f>
        <v>-8.0537907596212044E-4</v>
      </c>
      <c r="D20" s="234">
        <f>[4]NSA!$DV194</f>
        <v>-9.4601523509501684E-2</v>
      </c>
      <c r="E20" s="245">
        <f>[4]SA!$DV194</f>
        <v>1.7855164486352715E-2</v>
      </c>
      <c r="F20" s="246">
        <f>[4]RA!$DI194</f>
        <v>0.24503263243984663</v>
      </c>
      <c r="G20" s="244">
        <f>[4]RA!$DV244</f>
        <v>0.14482065373721342</v>
      </c>
      <c r="H20" s="234">
        <f>[4]NSA!$DV244</f>
        <v>2.4470881196230865E-2</v>
      </c>
      <c r="I20" s="245">
        <f>[4]SA!$DV244</f>
        <v>0.16780840415910969</v>
      </c>
      <c r="J20" s="247">
        <f>[4]RA!$DJ244</f>
        <v>-9.7144669115674764E-2</v>
      </c>
      <c r="K20" s="248">
        <f>[4]RA!$DV94</f>
        <v>0.12938246158030031</v>
      </c>
      <c r="L20" s="234">
        <f>[4]NSA!$DV94</f>
        <v>-3.3825812938837685E-2</v>
      </c>
      <c r="M20" s="245">
        <f>[4]SA!$DV94</f>
        <v>0.16147625627059448</v>
      </c>
      <c r="N20" s="244">
        <f>[4]RA!$DV294</f>
        <v>1.6664856348010737E-2</v>
      </c>
      <c r="O20" s="248">
        <f>[4]NSA!$DV294</f>
        <v>-4.6898413590147348E-2</v>
      </c>
      <c r="P20" s="248">
        <f>[4]SA!$DV294</f>
        <v>2.8612245977150952E-2</v>
      </c>
      <c r="Q20" s="244"/>
      <c r="R20" s="248"/>
      <c r="S20" s="248"/>
      <c r="T20" s="242"/>
      <c r="U20" s="234">
        <f>[4]RA!$CX244</f>
        <v>0.22439506888574612</v>
      </c>
      <c r="V20" s="234">
        <f t="shared" si="0"/>
        <v>-9.7144669115674764E-2</v>
      </c>
      <c r="W20" s="234">
        <f t="shared" si="1"/>
        <v>0.14482065373721342</v>
      </c>
      <c r="Y20" s="253"/>
      <c r="Z20" s="249">
        <f>[5]Résumé!E$29-C20</f>
        <v>0</v>
      </c>
      <c r="AA20" s="249">
        <f>[5]Résumé!F$29-D20</f>
        <v>0</v>
      </c>
      <c r="AB20" s="249">
        <f>[5]Résumé!G$29-E20</f>
        <v>0</v>
      </c>
      <c r="AC20" s="249">
        <f>[5]Résumé!B$29-G20</f>
        <v>0</v>
      </c>
      <c r="AD20" s="249">
        <f>[5]Résumé!C$29-H20</f>
        <v>0</v>
      </c>
      <c r="AE20" s="249">
        <f>[5]Résumé!D$29-I20</f>
        <v>0</v>
      </c>
      <c r="AF20" s="249">
        <f>[5]Résumé!H$29-K20</f>
        <v>0</v>
      </c>
      <c r="AG20" s="249">
        <f>[5]Résumé!I$29-L20</f>
        <v>0</v>
      </c>
      <c r="AH20" s="249">
        <f>[5]Résumé!J$29-M20</f>
        <v>0</v>
      </c>
      <c r="AI20" s="249">
        <f>[5]Résumé!N$29-N20</f>
        <v>0</v>
      </c>
      <c r="AJ20" s="249">
        <f>[5]Résumé!O$29-O20</f>
        <v>0</v>
      </c>
      <c r="AK20" s="249">
        <f>[5]Résumé!P$29-P20</f>
        <v>0</v>
      </c>
      <c r="HT20" s="121"/>
      <c r="HU20" s="121"/>
      <c r="HV20" s="121"/>
      <c r="HW20" s="121"/>
      <c r="HX20" s="121"/>
      <c r="HY20" s="121"/>
    </row>
    <row r="21" spans="1:233" ht="15" customHeight="1" x14ac:dyDescent="0.2">
      <c r="A21" s="216">
        <f>SUM([4]RA!$DS45:DV45)/SUM([4]RA!$DS$30:DV$30)</f>
        <v>4.7682616728935007E-2</v>
      </c>
      <c r="B21" s="250" t="s">
        <v>69</v>
      </c>
      <c r="C21" s="244">
        <f>[4]RA!$DV195</f>
        <v>1.6384481347607283E-2</v>
      </c>
      <c r="D21" s="234">
        <f>[4]NSA!$DV195</f>
        <v>-5.0511816949601385E-2</v>
      </c>
      <c r="E21" s="245">
        <f>[4]SA!$DV195</f>
        <v>2.9894147531896786E-2</v>
      </c>
      <c r="F21" s="246">
        <f>[4]RA!$DI195</f>
        <v>2.9590605895641664E-2</v>
      </c>
      <c r="G21" s="244">
        <f>[4]RA!$DV245</f>
        <v>-3.1946550729823331E-3</v>
      </c>
      <c r="H21" s="234">
        <f>[4]NSA!$DV245</f>
        <v>-6.2635170827652353E-2</v>
      </c>
      <c r="I21" s="245">
        <f>[4]SA!$DV245</f>
        <v>8.5474727430487896E-3</v>
      </c>
      <c r="J21" s="247">
        <f>[4]RA!$DJ245</f>
        <v>6.9626026808258024E-2</v>
      </c>
      <c r="K21" s="248">
        <f>[4]RA!$DV95</f>
        <v>5.9735672502392312E-4</v>
      </c>
      <c r="L21" s="234">
        <f>[4]NSA!$DV95</f>
        <v>-6.1342706633384814E-2</v>
      </c>
      <c r="M21" s="245">
        <f>[4]SA!$DV95</f>
        <v>1.2539306506020642E-2</v>
      </c>
      <c r="N21" s="244">
        <f>[4]RA!$DV295</f>
        <v>3.2573939529524143E-2</v>
      </c>
      <c r="O21" s="248">
        <f>[4]NSA!$DV295</f>
        <v>-2.4804071591183918E-2</v>
      </c>
      <c r="P21" s="248">
        <f>[4]SA!$DV295</f>
        <v>4.4251781748098518E-2</v>
      </c>
      <c r="Q21" s="244"/>
      <c r="R21" s="248"/>
      <c r="S21" s="248"/>
      <c r="T21" s="242"/>
      <c r="U21" s="234">
        <f>[4]RA!$CX245</f>
        <v>-1.0804593623051861E-2</v>
      </c>
      <c r="V21" s="234">
        <f t="shared" si="0"/>
        <v>6.9626026808258024E-2</v>
      </c>
      <c r="W21" s="234">
        <f t="shared" si="1"/>
        <v>-3.1946550729823331E-3</v>
      </c>
      <c r="Y21" s="253"/>
      <c r="Z21" s="251">
        <f>[5]Résumé!E$31-C21</f>
        <v>0</v>
      </c>
      <c r="AA21" s="251">
        <f>[5]Résumé!F$31-D21</f>
        <v>0</v>
      </c>
      <c r="AB21" s="251">
        <f>[5]Résumé!G$31-E21</f>
        <v>0</v>
      </c>
      <c r="AC21" s="251">
        <f>[5]Résumé!B$31-G21</f>
        <v>0</v>
      </c>
      <c r="AD21" s="251">
        <f>[5]Résumé!C$31-H21</f>
        <v>0</v>
      </c>
      <c r="AE21" s="251">
        <f>[5]Résumé!D$31-I21</f>
        <v>0</v>
      </c>
      <c r="AF21" s="251">
        <f>[5]Résumé!H$31-K21</f>
        <v>0</v>
      </c>
      <c r="AG21" s="251">
        <f>[5]Résumé!I$31-L21</f>
        <v>0</v>
      </c>
      <c r="AH21" s="251">
        <f>[5]Résumé!J$31-M21</f>
        <v>0</v>
      </c>
      <c r="AI21" s="251">
        <f>[5]Résumé!N$31-N21</f>
        <v>0</v>
      </c>
      <c r="AJ21" s="251">
        <f>[5]Résumé!O$31-O21</f>
        <v>0</v>
      </c>
      <c r="AK21" s="251">
        <f>[5]Résumé!P$31-P21</f>
        <v>0</v>
      </c>
      <c r="HT21" s="121"/>
      <c r="HU21" s="121"/>
      <c r="HV21" s="121"/>
      <c r="HW21" s="121"/>
      <c r="HX21" s="121"/>
      <c r="HY21" s="121"/>
    </row>
    <row r="22" spans="1:233" ht="15" customHeight="1" x14ac:dyDescent="0.2">
      <c r="A22" s="216">
        <f>SUM([4]RA!$DS47:DV47)/SUM([4]RA!$DS$30:DV$30)</f>
        <v>0.37330540182322008</v>
      </c>
      <c r="B22" s="264" t="s">
        <v>32</v>
      </c>
      <c r="C22" s="265">
        <f>[4]RA!$DV197</f>
        <v>8.8790137952649006E-2</v>
      </c>
      <c r="D22" s="266">
        <f>[4]NSA!$DV197</f>
        <v>5.2157517888677951E-2</v>
      </c>
      <c r="E22" s="267">
        <f>[4]SA!$DV197</f>
        <v>0.13298798724143124</v>
      </c>
      <c r="F22" s="268">
        <f>[4]RA!$DI197</f>
        <v>1.2236455350859821E-2</v>
      </c>
      <c r="G22" s="265">
        <f>[4]RA!$DV247</f>
        <v>9.4896176438644675E-2</v>
      </c>
      <c r="H22" s="266">
        <f>[4]NSA!$DV247</f>
        <v>5.1749466284791268E-2</v>
      </c>
      <c r="I22" s="267">
        <f>[4]SA!$DV247</f>
        <v>0.14587810647401178</v>
      </c>
      <c r="J22" s="269">
        <f>[4]RA!$DJ247</f>
        <v>7.2723604562684452E-2</v>
      </c>
      <c r="K22" s="270">
        <f>[4]RA!$DV97</f>
        <v>5.6106309462856885E-2</v>
      </c>
      <c r="L22" s="266">
        <f>[4]NSA!$DV97</f>
        <v>3.1211689263726861E-2</v>
      </c>
      <c r="M22" s="267">
        <f>[4]SA!$DV97</f>
        <v>8.5440895504026226E-2</v>
      </c>
      <c r="N22" s="265">
        <f>[4]RA!$DV297</f>
        <v>8.375318823575495E-2</v>
      </c>
      <c r="O22" s="270">
        <f>[4]NSA!$DV297</f>
        <v>5.2166344264304998E-2</v>
      </c>
      <c r="P22" s="270">
        <f>[4]SA!$DV297</f>
        <v>0.12144738407183153</v>
      </c>
      <c r="Q22" s="265"/>
      <c r="R22" s="270"/>
      <c r="S22" s="270"/>
      <c r="T22" s="233"/>
      <c r="U22" s="266">
        <f>[4]RA!$CX247</f>
        <v>-3.7706386251805668E-3</v>
      </c>
      <c r="V22" s="266">
        <f t="shared" ref="V22" si="2">+J22</f>
        <v>7.2723604562684452E-2</v>
      </c>
      <c r="W22" s="266">
        <f t="shared" ref="W22" si="3">+G22</f>
        <v>9.4896176438644675E-2</v>
      </c>
      <c r="Y22" s="253"/>
      <c r="Z22" s="226">
        <f>[5]Résumé!E$37-C22</f>
        <v>0</v>
      </c>
      <c r="AA22" s="226">
        <f>[5]Résumé!F$37-D22</f>
        <v>0</v>
      </c>
      <c r="AB22" s="226">
        <f>[5]Résumé!G$37-E22</f>
        <v>0</v>
      </c>
      <c r="AC22" s="226">
        <f>[5]Résumé!B$37-G22</f>
        <v>0</v>
      </c>
      <c r="AD22" s="226">
        <f>[5]Résumé!C$37-H22</f>
        <v>0</v>
      </c>
      <c r="AE22" s="226">
        <f>[5]Résumé!D$37-I22</f>
        <v>0</v>
      </c>
      <c r="AF22" s="226">
        <f>[5]Résumé!H$37-K22</f>
        <v>0</v>
      </c>
      <c r="AG22" s="226">
        <f>[5]Résumé!I$37-L22</f>
        <v>0</v>
      </c>
      <c r="AH22" s="226">
        <f>[5]Résumé!J$37-M22</f>
        <v>0</v>
      </c>
      <c r="AI22" s="226">
        <f>[5]Résumé!N$37-N22</f>
        <v>0</v>
      </c>
      <c r="AJ22" s="226">
        <f>[5]Résumé!O$37-O22</f>
        <v>0</v>
      </c>
      <c r="AK22" s="226">
        <f>[5]Résumé!P$37-P22</f>
        <v>0</v>
      </c>
      <c r="HT22" s="121"/>
      <c r="HU22" s="121"/>
      <c r="HV22" s="121"/>
      <c r="HW22" s="121"/>
      <c r="HX22" s="121"/>
      <c r="HY22" s="121"/>
    </row>
    <row r="23" spans="1:233" ht="15" customHeight="1" x14ac:dyDescent="0.2">
      <c r="A23" s="216">
        <f>SUM([4]RA!$DS48:DV48)/SUM([4]RA!$DS$30:DV$30)</f>
        <v>0.28620475491793079</v>
      </c>
      <c r="B23" s="262" t="s">
        <v>12</v>
      </c>
      <c r="C23" s="244">
        <f>[4]RA!$DV198</f>
        <v>0.11197540728570754</v>
      </c>
      <c r="D23" s="234">
        <f>[4]NSA!$DV198</f>
        <v>7.1161714822310485E-2</v>
      </c>
      <c r="E23" s="245">
        <f>[4]SA!$DV198</f>
        <v>0.15861926694996598</v>
      </c>
      <c r="F23" s="246">
        <f>[4]RA!$DI198</f>
        <v>1.8265045337136021E-2</v>
      </c>
      <c r="G23" s="244">
        <f>[4]RA!$DV248</f>
        <v>0.13331812712241442</v>
      </c>
      <c r="H23" s="234">
        <f>[4]NSA!$DV248</f>
        <v>8.435353895817399E-2</v>
      </c>
      <c r="I23" s="245">
        <f>[4]SA!$DV248</f>
        <v>0.18810762662702052</v>
      </c>
      <c r="J23" s="247">
        <f>[4]RA!$DJ248</f>
        <v>6.6295363403909624E-2</v>
      </c>
      <c r="K23" s="248">
        <f>[4]RA!$DV98</f>
        <v>7.9848635481189145E-2</v>
      </c>
      <c r="L23" s="234">
        <f>[4]NSA!$DV98</f>
        <v>6.1949329112912288E-2</v>
      </c>
      <c r="M23" s="245">
        <f>[4]SA!$DV98</f>
        <v>9.972023305566502E-2</v>
      </c>
      <c r="N23" s="244">
        <f>[4]RA!$DV298</f>
        <v>9.9296076683726309E-2</v>
      </c>
      <c r="O23" s="248">
        <f>[4]NSA!$DV298</f>
        <v>6.498534157907554E-2</v>
      </c>
      <c r="P23" s="248">
        <f>[4]SA!$DV298</f>
        <v>0.13799933443059875</v>
      </c>
      <c r="Q23" s="244"/>
      <c r="R23" s="248"/>
      <c r="S23" s="248"/>
      <c r="T23" s="242"/>
      <c r="U23" s="234">
        <f>[4]RA!$CX248</f>
        <v>7.1107193281592096E-3</v>
      </c>
      <c r="V23" s="234">
        <f>+J23</f>
        <v>6.6295363403909624E-2</v>
      </c>
      <c r="W23" s="234">
        <f>+G23</f>
        <v>0.13331812712241442</v>
      </c>
      <c r="Y23" s="253"/>
      <c r="Z23" s="249">
        <f>[5]Résumé!E$35-C23</f>
        <v>0</v>
      </c>
      <c r="AA23" s="249">
        <f>[5]Résumé!F$35-D23</f>
        <v>0</v>
      </c>
      <c r="AB23" s="249">
        <f>[5]Résumé!G$35-E23</f>
        <v>0</v>
      </c>
      <c r="AC23" s="249">
        <f>[5]Résumé!B$35-G23</f>
        <v>0</v>
      </c>
      <c r="AD23" s="249">
        <f>[5]Résumé!C$35-H23</f>
        <v>0</v>
      </c>
      <c r="AE23" s="249">
        <f>[5]Résumé!D$35-I23</f>
        <v>0</v>
      </c>
      <c r="AF23" s="249">
        <f>[5]Résumé!H$35-K23</f>
        <v>0</v>
      </c>
      <c r="AG23" s="249">
        <f>[5]Résumé!I$35-L23</f>
        <v>0</v>
      </c>
      <c r="AH23" s="249">
        <f>[5]Résumé!J$35-M23</f>
        <v>0</v>
      </c>
      <c r="AI23" s="249">
        <f>[5]Résumé!N$35-N23</f>
        <v>0</v>
      </c>
      <c r="AJ23" s="249">
        <f>[5]Résumé!O$35-O23</f>
        <v>0</v>
      </c>
      <c r="AK23" s="249">
        <f>[5]Résumé!P$35-P23</f>
        <v>0</v>
      </c>
      <c r="HT23" s="121"/>
      <c r="HU23" s="121"/>
      <c r="HV23" s="121"/>
      <c r="HW23" s="121"/>
      <c r="HX23" s="121"/>
      <c r="HY23" s="121"/>
    </row>
    <row r="24" spans="1:233" ht="15" customHeight="1" x14ac:dyDescent="0.2">
      <c r="A24" s="216">
        <f>SUM([4]RA!$DS49:DV49)/SUM([4]RA!$DS$30:DV$30)</f>
        <v>0.26607241915642521</v>
      </c>
      <c r="B24" s="250" t="s">
        <v>18</v>
      </c>
      <c r="C24" s="244">
        <f>[4]RA!$DV199</f>
        <v>0.12395609241726691</v>
      </c>
      <c r="D24" s="234">
        <f>[4]NSA!$DV199</f>
        <v>8.509981934488331E-2</v>
      </c>
      <c r="E24" s="245">
        <f>[4]SA!$DV199</f>
        <v>0.16891221064092066</v>
      </c>
      <c r="F24" s="246">
        <f>[4]RA!$DI199</f>
        <v>1.406306639310495E-2</v>
      </c>
      <c r="G24" s="244">
        <f>[4]RA!$DV249</f>
        <v>0.1579409355331387</v>
      </c>
      <c r="H24" s="234">
        <f>[4]NSA!$DV249</f>
        <v>0.11368678399339682</v>
      </c>
      <c r="I24" s="245">
        <f>[4]SA!$DV249</f>
        <v>0.20801701900833858</v>
      </c>
      <c r="J24" s="247">
        <f>[4]RA!$DJ249</f>
        <v>6.2399400466987442E-2</v>
      </c>
      <c r="K24" s="248">
        <f>[4]RA!$DV99</f>
        <v>9.4497287499155647E-2</v>
      </c>
      <c r="L24" s="234">
        <f>[4]NSA!$DV99</f>
        <v>9.0958069202936365E-2</v>
      </c>
      <c r="M24" s="245">
        <f>[4]SA!$DV99</f>
        <v>9.8446312511910383E-2</v>
      </c>
      <c r="N24" s="244">
        <f>[4]RA!$DV299</f>
        <v>0.10914190060901996</v>
      </c>
      <c r="O24" s="248">
        <f>[4]NSA!$DV299</f>
        <v>7.4246872508078265E-2</v>
      </c>
      <c r="P24" s="248">
        <f>[4]SA!$DV299</f>
        <v>0.14943069829019273</v>
      </c>
      <c r="Q24" s="244"/>
      <c r="R24" s="248"/>
      <c r="S24" s="248"/>
      <c r="T24" s="242"/>
      <c r="U24" s="234">
        <f>[4]RA!$CX249</f>
        <v>1.1769681451341718E-2</v>
      </c>
      <c r="V24" s="234">
        <f>+J24</f>
        <v>6.2399400466987442E-2</v>
      </c>
      <c r="W24" s="234">
        <f>+G24</f>
        <v>0.1579409355331387</v>
      </c>
      <c r="Y24" s="253"/>
      <c r="Z24" s="249">
        <f>[5]Résumé!E$33-C24</f>
        <v>0</v>
      </c>
      <c r="AA24" s="249">
        <f>[5]Résumé!F$33-D24</f>
        <v>0</v>
      </c>
      <c r="AB24" s="249">
        <f>[5]Résumé!G$33-E24</f>
        <v>0</v>
      </c>
      <c r="AC24" s="249">
        <f>[5]Résumé!B$33-G24</f>
        <v>0</v>
      </c>
      <c r="AD24" s="249">
        <f>[5]Résumé!C$33-H24</f>
        <v>0</v>
      </c>
      <c r="AE24" s="249">
        <f>[5]Résumé!D$33-I24</f>
        <v>0</v>
      </c>
      <c r="AF24" s="249">
        <f>[5]Résumé!H$33-K24</f>
        <v>0</v>
      </c>
      <c r="AG24" s="249">
        <f>[5]Résumé!I$33-L24</f>
        <v>0</v>
      </c>
      <c r="AH24" s="249">
        <f>[5]Résumé!J$33-M24</f>
        <v>0</v>
      </c>
      <c r="AI24" s="249">
        <f>[5]Résumé!N$33-N24</f>
        <v>0</v>
      </c>
      <c r="AJ24" s="249">
        <f>[5]Résumé!O$33-O24</f>
        <v>0</v>
      </c>
      <c r="AK24" s="249">
        <f>[5]Résumé!P$33-P24</f>
        <v>0</v>
      </c>
      <c r="HT24" s="121"/>
      <c r="HU24" s="121"/>
      <c r="HV24" s="121"/>
      <c r="HW24" s="121"/>
      <c r="HX24" s="121"/>
      <c r="HY24" s="121"/>
    </row>
    <row r="25" spans="1:233" ht="15" customHeight="1" x14ac:dyDescent="0.2">
      <c r="A25" s="216">
        <f>SUM([4]RA!$DS50:DV50)/SUM([4]RA!$DS$30:DV$30)</f>
        <v>2.0132335761505575E-2</v>
      </c>
      <c r="B25" s="250" t="s">
        <v>19</v>
      </c>
      <c r="C25" s="244">
        <f>[4]RA!$DV200</f>
        <v>-1.1256329395734288E-2</v>
      </c>
      <c r="D25" s="234">
        <f>[4]NSA!$DV200</f>
        <v>-8.2064071398444849E-2</v>
      </c>
      <c r="E25" s="245">
        <f>[4]SA!$DV200</f>
        <v>6.0083738571295786E-2</v>
      </c>
      <c r="F25" s="246">
        <f>[4]RA!$DI200</f>
        <v>6.2872873752345848E-2</v>
      </c>
      <c r="G25" s="244">
        <f>[4]RA!$DV250</f>
        <v>-0.11530898632402586</v>
      </c>
      <c r="H25" s="234">
        <f>[4]NSA!$DV250</f>
        <v>-0.23017174697657872</v>
      </c>
      <c r="I25" s="245">
        <f>[4]SA!$DV250</f>
        <v>-4.8595092146797025E-4</v>
      </c>
      <c r="J25" s="247">
        <f>[4]RA!$DJ250</f>
        <v>0.10729708165974783</v>
      </c>
      <c r="K25" s="248">
        <f>[4]RA!$DV100</f>
        <v>-7.0540149155447152E-2</v>
      </c>
      <c r="L25" s="234">
        <f>[4]NSA!$DV100</f>
        <v>-0.24406876478032191</v>
      </c>
      <c r="M25" s="245">
        <f>[4]SA!$DV100</f>
        <v>0.11241898501225189</v>
      </c>
      <c r="N25" s="244">
        <f>[4]RA!$DV300</f>
        <v>-1.0244586974130221E-2</v>
      </c>
      <c r="O25" s="248">
        <f>[4]NSA!$DV300</f>
        <v>-5.360466643005235E-2</v>
      </c>
      <c r="P25" s="248">
        <f>[4]SA!$DV300</f>
        <v>2.7526385706042378E-2</v>
      </c>
      <c r="Q25" s="244"/>
      <c r="R25" s="248"/>
      <c r="S25" s="248"/>
      <c r="T25" s="242"/>
      <c r="U25" s="234">
        <f>[4]RA!$CX250</f>
        <v>-3.9439270073084676E-2</v>
      </c>
      <c r="V25" s="234">
        <f>+J25</f>
        <v>0.10729708165974783</v>
      </c>
      <c r="W25" s="234">
        <f>+G25</f>
        <v>-0.11530898632402586</v>
      </c>
      <c r="Y25" s="253"/>
      <c r="Z25" s="249">
        <f>[5]Résumé!E$34-C25</f>
        <v>0</v>
      </c>
      <c r="AA25" s="249">
        <f>[5]Résumé!F$34-D25</f>
        <v>0</v>
      </c>
      <c r="AB25" s="249">
        <f>[5]Résumé!G$34-E25</f>
        <v>0</v>
      </c>
      <c r="AC25" s="249">
        <f>[5]Résumé!B$34-G25</f>
        <v>0</v>
      </c>
      <c r="AD25" s="249">
        <f>[5]Résumé!C$34-H25</f>
        <v>0</v>
      </c>
      <c r="AE25" s="249">
        <f>[5]Résumé!D$34-I25</f>
        <v>0</v>
      </c>
      <c r="AF25" s="249">
        <f>[5]Résumé!H$34-K25</f>
        <v>0</v>
      </c>
      <c r="AG25" s="249">
        <f>[5]Résumé!I$34-L25</f>
        <v>0</v>
      </c>
      <c r="AH25" s="249">
        <f>[5]Résumé!J$34-M25</f>
        <v>0</v>
      </c>
      <c r="AI25" s="249">
        <f>[5]Résumé!N$34-N25</f>
        <v>0</v>
      </c>
      <c r="AJ25" s="249">
        <f>[5]Résumé!O$34-O25</f>
        <v>0</v>
      </c>
      <c r="AK25" s="249">
        <f>[5]Résumé!P$34-P25</f>
        <v>0</v>
      </c>
      <c r="HT25" s="121"/>
      <c r="HU25" s="121"/>
      <c r="HV25" s="121"/>
      <c r="HW25" s="121"/>
      <c r="HX25" s="121"/>
      <c r="HY25" s="121"/>
    </row>
    <row r="26" spans="1:233" ht="15" customHeight="1" x14ac:dyDescent="0.2">
      <c r="A26" s="216">
        <f>SUM([4]RA!$DS51:DV51)/SUM([4]RA!$DS$30:DV$30)</f>
        <v>8.7100646905289333E-2</v>
      </c>
      <c r="B26" s="271" t="s">
        <v>7</v>
      </c>
      <c r="C26" s="272">
        <f>[4]RA!$DV201</f>
        <v>2.1846948957276346E-2</v>
      </c>
      <c r="D26" s="273">
        <f>[4]NSA!$DV201</f>
        <v>2.1904892393156405E-3</v>
      </c>
      <c r="E26" s="274">
        <f>[4]SA!$DV201</f>
        <v>4.9632729421225763E-2</v>
      </c>
      <c r="F26" s="275">
        <f>[4]RA!$DI201</f>
        <v>-4.8084577225381286E-3</v>
      </c>
      <c r="G26" s="272">
        <f>[4]RA!$DV251</f>
        <v>-1.4849091082485555E-2</v>
      </c>
      <c r="H26" s="273">
        <f>[4]NSA!$DV251</f>
        <v>-3.2993343744537107E-2</v>
      </c>
      <c r="I26" s="274">
        <f>[4]SA!$DV251</f>
        <v>1.0240192435109874E-2</v>
      </c>
      <c r="J26" s="276">
        <f>[4]RA!$DJ251</f>
        <v>9.1519038058097024E-2</v>
      </c>
      <c r="K26" s="277">
        <f>[4]RA!$DV101</f>
        <v>-1.2048431806715332E-2</v>
      </c>
      <c r="L26" s="273">
        <f>[4]NSA!$DV101</f>
        <v>-4.8344731640094785E-2</v>
      </c>
      <c r="M26" s="274">
        <f>[4]SA!$DV101</f>
        <v>3.8801987030406382E-2</v>
      </c>
      <c r="N26" s="272">
        <f>[4]RA!$DV301</f>
        <v>3.6972021051535187E-2</v>
      </c>
      <c r="O26" s="277">
        <f>[4]NSA!$DV301</f>
        <v>1.7290493072283475E-2</v>
      </c>
      <c r="P26" s="277">
        <f>[4]SA!$DV301</f>
        <v>6.4869943030027244E-2</v>
      </c>
      <c r="Q26" s="272"/>
      <c r="R26" s="277"/>
      <c r="S26" s="277"/>
      <c r="T26" s="242"/>
      <c r="U26" s="273">
        <f>[4]RA!$CX251</f>
        <v>-3.4278922201649187E-2</v>
      </c>
      <c r="V26" s="273">
        <f>+J26</f>
        <v>9.1519038058097024E-2</v>
      </c>
      <c r="W26" s="273">
        <f>+G26</f>
        <v>-1.4849091082485555E-2</v>
      </c>
      <c r="Y26" s="253"/>
      <c r="Z26" s="278">
        <f>[5]Résumé!E$36-C26</f>
        <v>0</v>
      </c>
      <c r="AA26" s="278">
        <f>[5]Résumé!F$36-D26</f>
        <v>0</v>
      </c>
      <c r="AB26" s="278">
        <f>[5]Résumé!G$36-E26</f>
        <v>0</v>
      </c>
      <c r="AC26" s="278">
        <f>[5]Résumé!B$36-G26</f>
        <v>0</v>
      </c>
      <c r="AD26" s="278">
        <f>[5]Résumé!C$36-H26</f>
        <v>0</v>
      </c>
      <c r="AE26" s="278">
        <f>[5]Résumé!D$36-I26</f>
        <v>0</v>
      </c>
      <c r="AF26" s="278">
        <f>[5]Résumé!H$36-K26</f>
        <v>0</v>
      </c>
      <c r="AG26" s="278">
        <f>[5]Résumé!I$36-L26</f>
        <v>0</v>
      </c>
      <c r="AH26" s="278">
        <f>[5]Résumé!J$36-M26</f>
        <v>0</v>
      </c>
      <c r="AI26" s="278">
        <f>[5]Résumé!N$36-N26</f>
        <v>0</v>
      </c>
      <c r="AJ26" s="278">
        <f>[5]Résumé!O$36-O26</f>
        <v>0</v>
      </c>
      <c r="AK26" s="278">
        <f>[5]Résumé!P$36-P26</f>
        <v>0</v>
      </c>
      <c r="HT26" s="121"/>
      <c r="HU26" s="121"/>
      <c r="HV26" s="121"/>
      <c r="HW26" s="121"/>
      <c r="HX26" s="121"/>
      <c r="HY26" s="121"/>
    </row>
    <row r="27" spans="1:233" x14ac:dyDescent="0.2">
      <c r="K27" s="122"/>
      <c r="L27" s="122"/>
    </row>
    <row r="28" spans="1:233" x14ac:dyDescent="0.2">
      <c r="K28" s="122"/>
      <c r="L28" s="122"/>
    </row>
    <row r="29" spans="1:233" x14ac:dyDescent="0.2">
      <c r="C29" s="279"/>
      <c r="D29" s="279"/>
      <c r="E29" s="279"/>
      <c r="F29" s="279"/>
      <c r="I29" s="279"/>
      <c r="J29" s="279"/>
      <c r="K29" s="279"/>
      <c r="L29" s="279"/>
    </row>
    <row r="30" spans="1:233" x14ac:dyDescent="0.2">
      <c r="K30" s="122"/>
      <c r="L30" s="122"/>
    </row>
    <row r="31" spans="1:233" x14ac:dyDescent="0.2">
      <c r="K31" s="122"/>
      <c r="L31" s="122"/>
    </row>
    <row r="32" spans="1:233" x14ac:dyDescent="0.2">
      <c r="K32" s="122"/>
      <c r="L32" s="122"/>
    </row>
    <row r="33" spans="11:12" x14ac:dyDescent="0.2">
      <c r="K33" s="122"/>
      <c r="L33" s="122"/>
    </row>
    <row r="34" spans="11:12" x14ac:dyDescent="0.2">
      <c r="K34" s="122"/>
      <c r="L34" s="122"/>
    </row>
    <row r="35" spans="11:12" x14ac:dyDescent="0.2">
      <c r="K35" s="122"/>
      <c r="L35" s="122"/>
    </row>
    <row r="36" spans="11:12" x14ac:dyDescent="0.2">
      <c r="K36" s="122"/>
      <c r="L36" s="122"/>
    </row>
    <row r="37" spans="11:12" x14ac:dyDescent="0.2">
      <c r="K37" s="122"/>
      <c r="L37" s="122"/>
    </row>
    <row r="38" spans="11:12" x14ac:dyDescent="0.2">
      <c r="K38" s="122"/>
      <c r="L38" s="122"/>
    </row>
  </sheetData>
  <mergeCells count="17">
    <mergeCell ref="AI6:AK6"/>
    <mergeCell ref="Z5:AK5"/>
    <mergeCell ref="Q5:S5"/>
    <mergeCell ref="Q6:S6"/>
    <mergeCell ref="C5:F5"/>
    <mergeCell ref="N5:P5"/>
    <mergeCell ref="AF6:AH6"/>
    <mergeCell ref="Z6:AB6"/>
    <mergeCell ref="AC6:AE6"/>
    <mergeCell ref="G6:J6"/>
    <mergeCell ref="K5:M5"/>
    <mergeCell ref="N6:P6"/>
    <mergeCell ref="C3:E3"/>
    <mergeCell ref="C4:E4"/>
    <mergeCell ref="B6:B7"/>
    <mergeCell ref="K6:M6"/>
    <mergeCell ref="C6:F6"/>
  </mergeCells>
  <conditionalFormatting sqref="Z8:AH26">
    <cfRule type="cellIs" dxfId="123" priority="2" operator="notEqual">
      <formula>0</formula>
    </cfRule>
  </conditionalFormatting>
  <conditionalFormatting sqref="AI8:AK26">
    <cfRule type="cellIs" dxfId="122" priority="1" operator="notEqual">
      <formula>0</formula>
    </cfRule>
  </conditionalFormatting>
  <pageMargins left="0.23622047244094491" right="0.23622047244094491" top="0.35433070866141736" bottom="0.98425196850393704" header="0.51181102362204722" footer="0.51181102362204722"/>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sheetPr>
  <dimension ref="A1:HQ85"/>
  <sheetViews>
    <sheetView tabSelected="1" topLeftCell="A29" workbookViewId="0">
      <pane xSplit="2" topLeftCell="C1" activePane="topRight" state="frozen"/>
      <selection sqref="A1:XFD1048576"/>
      <selection pane="topRight" activeCell="AD32" sqref="AD32"/>
    </sheetView>
  </sheetViews>
  <sheetFormatPr baseColWidth="10" defaultColWidth="11.28515625" defaultRowHeight="12.75" outlineLevelCol="1" x14ac:dyDescent="0.2"/>
  <cols>
    <col min="1" max="1" width="3.7109375" style="122" customWidth="1"/>
    <col min="2" max="2" width="38.7109375" style="122" customWidth="1"/>
    <col min="3" max="3" width="10.5703125" style="122" customWidth="1"/>
    <col min="4" max="6" width="10.7109375" style="122" customWidth="1"/>
    <col min="7" max="9" width="10.5703125" style="122" customWidth="1"/>
    <col min="10" max="10" width="10.7109375" style="122" hidden="1" customWidth="1" outlineLevel="1"/>
    <col min="11" max="11" width="10.7109375" style="253" hidden="1" customWidth="1" outlineLevel="1"/>
    <col min="12" max="12" width="10.7109375" style="122" hidden="1" customWidth="1" outlineLevel="1"/>
    <col min="13" max="13" width="10.7109375" style="177" hidden="1" customWidth="1" outlineLevel="1"/>
    <col min="14" max="15" width="10.5703125" style="177" hidden="1" customWidth="1" outlineLevel="1"/>
    <col min="16" max="16" width="10.5703125" style="121" hidden="1" customWidth="1" outlineLevel="1"/>
    <col min="17" max="17" width="8.7109375" style="121" customWidth="1" collapsed="1"/>
    <col min="18" max="23" width="8.7109375" style="121" customWidth="1"/>
    <col min="24" max="26" width="9.42578125" style="121" customWidth="1"/>
    <col min="27" max="29" width="10.28515625" style="121" hidden="1" customWidth="1" outlineLevel="1"/>
    <col min="30" max="30" width="11.28515625" style="121" collapsed="1"/>
    <col min="31" max="219" width="11.28515625" style="121"/>
    <col min="220" max="16384" width="11.28515625" style="254"/>
  </cols>
  <sheetData>
    <row r="1" spans="1:222" s="176" customFormat="1" ht="30" customHeight="1" thickBot="1" x14ac:dyDescent="0.25">
      <c r="K1" s="179"/>
      <c r="L1" s="123"/>
      <c r="M1" s="177"/>
      <c r="N1" s="177"/>
      <c r="O1" s="177"/>
      <c r="P1" s="179"/>
      <c r="Q1" s="179"/>
      <c r="R1" s="179"/>
      <c r="S1" s="729"/>
      <c r="T1" s="179"/>
    </row>
    <row r="2" spans="1:222" s="123" customFormat="1" ht="30" customHeight="1" thickBot="1" x14ac:dyDescent="0.25">
      <c r="B2" s="730" t="s">
        <v>33</v>
      </c>
      <c r="G2" s="731"/>
      <c r="K2" s="121"/>
      <c r="M2" s="177"/>
      <c r="N2" s="177"/>
      <c r="O2" s="177"/>
      <c r="P2" s="121"/>
      <c r="Q2" s="121"/>
      <c r="R2" s="121"/>
      <c r="S2" s="732"/>
      <c r="T2" s="121"/>
    </row>
    <row r="3" spans="1:222" s="122" customFormat="1" ht="20.25" customHeight="1" x14ac:dyDescent="0.2">
      <c r="B3" s="733"/>
      <c r="C3" s="187"/>
      <c r="D3" s="187"/>
      <c r="E3" s="187"/>
      <c r="F3" s="708"/>
      <c r="G3" s="777"/>
      <c r="H3" s="777"/>
      <c r="I3" s="777"/>
      <c r="J3" s="708"/>
      <c r="K3" s="121"/>
      <c r="M3" s="177"/>
      <c r="N3" s="177"/>
      <c r="O3" s="177"/>
      <c r="P3" s="121"/>
      <c r="Q3" s="121"/>
      <c r="R3" s="121"/>
      <c r="S3" s="121"/>
      <c r="T3" s="121"/>
    </row>
    <row r="4" spans="1:222" s="174" customFormat="1" ht="12" x14ac:dyDescent="0.2">
      <c r="A4" s="121"/>
      <c r="B4" s="188"/>
      <c r="C4" s="190"/>
      <c r="D4" s="709"/>
      <c r="E4" s="709"/>
      <c r="F4" s="709"/>
      <c r="G4" s="778"/>
      <c r="H4" s="778"/>
      <c r="I4" s="778"/>
      <c r="J4" s="709"/>
      <c r="K4" s="734"/>
      <c r="L4" s="735"/>
      <c r="M4" s="735"/>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row>
    <row r="5" spans="1:222" s="174" customFormat="1" ht="12.75" customHeight="1" x14ac:dyDescent="0.2">
      <c r="A5" s="121"/>
      <c r="B5" s="188"/>
      <c r="C5" s="735"/>
      <c r="D5" s="735"/>
      <c r="E5" s="735"/>
      <c r="F5" s="735"/>
      <c r="G5" s="735"/>
      <c r="H5" s="735"/>
      <c r="I5" s="735"/>
      <c r="J5" s="735"/>
      <c r="K5" s="806" t="s">
        <v>65</v>
      </c>
      <c r="L5" s="807"/>
      <c r="M5" s="808"/>
      <c r="N5" s="736"/>
      <c r="O5" s="736"/>
      <c r="P5" s="122"/>
      <c r="R5" s="809" t="s">
        <v>20</v>
      </c>
      <c r="S5" s="810"/>
      <c r="T5" s="810"/>
      <c r="U5" s="810"/>
      <c r="V5" s="810"/>
      <c r="W5" s="810"/>
      <c r="X5" s="810"/>
      <c r="Y5" s="810"/>
      <c r="Z5" s="810"/>
      <c r="AA5" s="810"/>
      <c r="AB5" s="810"/>
      <c r="AC5" s="811"/>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row>
    <row r="6" spans="1:222" s="122" customFormat="1" ht="50.1" customHeight="1" x14ac:dyDescent="0.2">
      <c r="A6" s="121"/>
      <c r="B6" s="796" t="str">
        <f>"Évolution des remboursements de soins de ville
en date de soins CVS-CJO 
à fin "&amp;Titres!A7&amp;" 2022
 avec les remboursements à fin "&amp;Titres!A9&amp;" 2022"</f>
        <v>Évolution des remboursements de soins de ville
en date de soins CVS-CJO 
à fin février 2022
 avec les remboursements à fin avril 2022</v>
      </c>
      <c r="C6" s="763" t="s">
        <v>250</v>
      </c>
      <c r="D6" s="759"/>
      <c r="E6" s="759"/>
      <c r="F6" s="802"/>
      <c r="G6" s="801" t="s">
        <v>251</v>
      </c>
      <c r="H6" s="758"/>
      <c r="I6" s="758"/>
      <c r="J6" s="758"/>
      <c r="K6" s="758" t="s">
        <v>49</v>
      </c>
      <c r="L6" s="758"/>
      <c r="M6" s="763"/>
      <c r="N6" s="758" t="s">
        <v>149</v>
      </c>
      <c r="O6" s="758"/>
      <c r="P6" s="788"/>
      <c r="Q6" s="737"/>
      <c r="R6" s="803" t="s">
        <v>10</v>
      </c>
      <c r="S6" s="804"/>
      <c r="T6" s="805"/>
      <c r="U6" s="798" t="s">
        <v>64</v>
      </c>
      <c r="V6" s="799"/>
      <c r="W6" s="800"/>
      <c r="X6" s="798" t="s">
        <v>9</v>
      </c>
      <c r="Y6" s="799"/>
      <c r="Z6" s="800"/>
      <c r="AA6" s="798" t="s">
        <v>147</v>
      </c>
      <c r="AB6" s="799"/>
      <c r="AC6" s="800"/>
    </row>
    <row r="7" spans="1:222" s="123" customFormat="1" ht="26.1" customHeight="1" x14ac:dyDescent="0.2">
      <c r="A7" s="121"/>
      <c r="B7" s="797"/>
      <c r="C7" s="206" t="s">
        <v>4</v>
      </c>
      <c r="D7" s="207" t="s">
        <v>1</v>
      </c>
      <c r="E7" s="208" t="s">
        <v>2</v>
      </c>
      <c r="F7" s="210" t="str">
        <f>"RA à fin "&amp;Titres!A7&amp;" 2021"</f>
        <v>RA à fin février 2021</v>
      </c>
      <c r="G7" s="211" t="s">
        <v>4</v>
      </c>
      <c r="H7" s="207" t="s">
        <v>1</v>
      </c>
      <c r="I7" s="208" t="s">
        <v>2</v>
      </c>
      <c r="J7" s="210" t="str">
        <f>"RA à fin "&amp;Titres!A7&amp;" 2020"</f>
        <v>RA à fin février 2020</v>
      </c>
      <c r="K7" s="206" t="s">
        <v>4</v>
      </c>
      <c r="L7" s="207" t="s">
        <v>1</v>
      </c>
      <c r="M7" s="738" t="s">
        <v>2</v>
      </c>
      <c r="N7" s="206" t="s">
        <v>4</v>
      </c>
      <c r="O7" s="207" t="s">
        <v>1</v>
      </c>
      <c r="P7" s="207" t="s">
        <v>2</v>
      </c>
      <c r="R7" s="739" t="s">
        <v>21</v>
      </c>
      <c r="S7" s="739" t="s">
        <v>22</v>
      </c>
      <c r="T7" s="739" t="s">
        <v>23</v>
      </c>
      <c r="U7" s="739" t="s">
        <v>21</v>
      </c>
      <c r="V7" s="739" t="s">
        <v>22</v>
      </c>
      <c r="W7" s="739" t="s">
        <v>23</v>
      </c>
      <c r="X7" s="739" t="s">
        <v>21</v>
      </c>
      <c r="Y7" s="739" t="s">
        <v>22</v>
      </c>
      <c r="Z7" s="739" t="s">
        <v>23</v>
      </c>
      <c r="AA7" s="739" t="s">
        <v>21</v>
      </c>
      <c r="AB7" s="739" t="s">
        <v>22</v>
      </c>
      <c r="AC7" s="739" t="s">
        <v>23</v>
      </c>
    </row>
    <row r="8" spans="1:222" s="174" customFormat="1" ht="21" customHeight="1" x14ac:dyDescent="0.2">
      <c r="A8" s="121"/>
      <c r="B8" s="740" t="s">
        <v>3</v>
      </c>
      <c r="C8" s="218">
        <f>[4]RA_DTS!$DT180</f>
        <v>6.6357201719836167E-2</v>
      </c>
      <c r="D8" s="219">
        <f>[4]NSA_DTS!$DT180</f>
        <v>3.5690936644700022E-2</v>
      </c>
      <c r="E8" s="220">
        <f>[4]SA_DTS!$DT180</f>
        <v>9.6457902812045138E-2</v>
      </c>
      <c r="F8" s="221">
        <f>[4]RA_DTS!$DH180</f>
        <v>1.3483348949216323E-2</v>
      </c>
      <c r="G8" s="223">
        <f>[4]RA_DTS!$DT230</f>
        <v>5.3726101919516989E-2</v>
      </c>
      <c r="H8" s="219">
        <f>[4]NSA_DTS!$DT230</f>
        <v>-1.0224347657440513E-2</v>
      </c>
      <c r="I8" s="220">
        <f>[4]SA_DTS!$DT230</f>
        <v>0.11625154641223578</v>
      </c>
      <c r="J8" s="221">
        <f>[4]RA_DTS!$DH230</f>
        <v>5.5383582820294874E-2</v>
      </c>
      <c r="K8" s="218">
        <f>[4]RA_DTS!$DT80</f>
        <v>1.3002889787387728E-2</v>
      </c>
      <c r="L8" s="219">
        <f>[4]NSA_DTS!$DT80</f>
        <v>-2.7339798048645392E-2</v>
      </c>
      <c r="M8" s="741">
        <f>[4]SA_DTS!$DT80</f>
        <v>5.2252366753039459E-2</v>
      </c>
      <c r="N8" s="742">
        <f>[4]RA_DTS!$DT280</f>
        <v>0</v>
      </c>
      <c r="O8" s="219">
        <f>[4]NSA_DTS!$DT280</f>
        <v>0</v>
      </c>
      <c r="P8" s="223">
        <f>[4]SA_DTS!$DT280</f>
        <v>0</v>
      </c>
      <c r="Q8" s="737"/>
      <c r="R8" s="226">
        <f>[6]Résumé!E$38-C8</f>
        <v>0</v>
      </c>
      <c r="S8" s="226">
        <f>[6]Résumé!F$38-D8</f>
        <v>0</v>
      </c>
      <c r="T8" s="226">
        <f>[6]Résumé!G$38-E8</f>
        <v>0</v>
      </c>
      <c r="U8" s="226">
        <f>[6]Résumé!B$38-G8</f>
        <v>0</v>
      </c>
      <c r="V8" s="226">
        <f>[6]Résumé!C$38-H8</f>
        <v>0</v>
      </c>
      <c r="W8" s="226">
        <f>[6]Résumé!D$38-I8</f>
        <v>0</v>
      </c>
      <c r="X8" s="226">
        <f>[6]Résumé!H$38-K8</f>
        <v>0</v>
      </c>
      <c r="Y8" s="226">
        <f>[6]Résumé!I$38-L8</f>
        <v>0</v>
      </c>
      <c r="Z8" s="226">
        <f>[6]Résumé!J$38-M8</f>
        <v>0</v>
      </c>
      <c r="AA8" s="226">
        <f>[6]Résumé!N$38-N8</f>
        <v>3.8756361376516058E-2</v>
      </c>
      <c r="AB8" s="226">
        <f>[6]Résumé!O$38-O8</f>
        <v>6.2308595100033504E-3</v>
      </c>
      <c r="AC8" s="226">
        <f>[6]Résumé!P$38-P8</f>
        <v>7.2173698927870067E-2</v>
      </c>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row>
    <row r="9" spans="1:222" s="174" customFormat="1" ht="15" customHeight="1" x14ac:dyDescent="0.2">
      <c r="A9" s="121"/>
      <c r="B9" s="130" t="s">
        <v>48</v>
      </c>
      <c r="C9" s="227">
        <f>[4]RA_DTS!$DT181</f>
        <v>5.0436366357993867E-2</v>
      </c>
      <c r="D9" s="228">
        <f>[4]NSA_DTS!$DT181</f>
        <v>2.3968176269862473E-2</v>
      </c>
      <c r="E9" s="229">
        <f>[4]SA_DTS!$DT181</f>
        <v>7.3555521216200237E-2</v>
      </c>
      <c r="F9" s="230">
        <f>[4]RA_DTS!$DH181</f>
        <v>1.3908001764059597E-2</v>
      </c>
      <c r="G9" s="232">
        <f>[4]RA_DTS!$DT231</f>
        <v>1.4379538198554309E-2</v>
      </c>
      <c r="H9" s="228">
        <f>[4]NSA_DTS!$DT231</f>
        <v>-4.9771396649499589E-2</v>
      </c>
      <c r="I9" s="229">
        <f>[4]SA_DTS!$DT231</f>
        <v>7.0892283124650124E-2</v>
      </c>
      <c r="J9" s="227">
        <f>[4]RA_DTS!$DH231</f>
        <v>6.519122193867477E-2</v>
      </c>
      <c r="K9" s="228">
        <f>[4]RA_DTS!$DT81</f>
        <v>-2.2039922572338444E-2</v>
      </c>
      <c r="L9" s="228">
        <f>[4]NSA_DTS!$DT81</f>
        <v>-6.5270668282037647E-2</v>
      </c>
      <c r="M9" s="743">
        <f>[4]SA_DTS!$DT81</f>
        <v>1.5822107436365584E-2</v>
      </c>
      <c r="N9" s="227">
        <f>[4]RA_DTS!$DT281</f>
        <v>0</v>
      </c>
      <c r="O9" s="228">
        <f>[4]NSA_DTS!$DT281</f>
        <v>0</v>
      </c>
      <c r="P9" s="228">
        <f>[4]SA_DTS!$DT281</f>
        <v>0</v>
      </c>
      <c r="Q9" s="122"/>
      <c r="R9" s="226">
        <f>[6]Résumé!E$39-C9</f>
        <v>0</v>
      </c>
      <c r="S9" s="226">
        <f>[6]Résumé!F$39-D9</f>
        <v>0</v>
      </c>
      <c r="T9" s="226">
        <f>[6]Résumé!G$39-E9</f>
        <v>0</v>
      </c>
      <c r="U9" s="226">
        <f>[6]Résumé!B$39-G9</f>
        <v>0</v>
      </c>
      <c r="V9" s="226">
        <f>[6]Résumé!C$39-H9</f>
        <v>0</v>
      </c>
      <c r="W9" s="226">
        <f>[6]Résumé!D$39-I9</f>
        <v>0</v>
      </c>
      <c r="X9" s="226">
        <f>[6]Résumé!H$39-K9</f>
        <v>0</v>
      </c>
      <c r="Y9" s="226">
        <f>[6]Résumé!I$39-L9</f>
        <v>0</v>
      </c>
      <c r="Z9" s="226">
        <f>[6]Résumé!J$39-M9</f>
        <v>0</v>
      </c>
      <c r="AA9" s="226">
        <f>[6]Résumé!N$39-N9</f>
        <v>3.3003040656935267E-2</v>
      </c>
      <c r="AB9" s="226">
        <f>[6]Résumé!O$39-O9</f>
        <v>-4.9916867634365314E-3</v>
      </c>
      <c r="AC9" s="226">
        <f>[6]Résumé!P$39-P9</f>
        <v>6.8513718166110182E-2</v>
      </c>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row>
    <row r="10" spans="1:222" s="174" customFormat="1" ht="15" customHeight="1" x14ac:dyDescent="0.2">
      <c r="A10" s="121"/>
      <c r="B10" s="235" t="s">
        <v>34</v>
      </c>
      <c r="C10" s="236">
        <f>[4]RA_DTS!$DT182</f>
        <v>8.2785328862867047E-2</v>
      </c>
      <c r="D10" s="237">
        <f>[4]NSA_DTS!$DT182</f>
        <v>5.2088463721333911E-2</v>
      </c>
      <c r="E10" s="238">
        <f>[4]SA_DTS!$DT182</f>
        <v>0.10987829971294838</v>
      </c>
      <c r="F10" s="239">
        <f>[4]RA_DTS!$DH182</f>
        <v>-9.0565872572359374E-2</v>
      </c>
      <c r="G10" s="241">
        <f>[4]RA_DTS!$DT232</f>
        <v>-2.446736557939222E-2</v>
      </c>
      <c r="H10" s="237">
        <f>[4]NSA_DTS!$DT232</f>
        <v>-5.7520780411894346E-2</v>
      </c>
      <c r="I10" s="238">
        <f>[4]SA_DTS!$DT232</f>
        <v>4.4864375000071011E-3</v>
      </c>
      <c r="J10" s="236">
        <f>[4]RA_DTS!$DH232</f>
        <v>-9.2508233582699884E-3</v>
      </c>
      <c r="K10" s="237">
        <f>[4]RA_DTS!$DT82</f>
        <v>-3.1529827572050473E-2</v>
      </c>
      <c r="L10" s="237">
        <f>[4]NSA_DTS!$DT82</f>
        <v>-5.5534283333829371E-2</v>
      </c>
      <c r="M10" s="744">
        <f>[4]SA_DTS!$DT82</f>
        <v>-1.0773121643558259E-2</v>
      </c>
      <c r="N10" s="236">
        <f>[4]RA_DTS!$DT282</f>
        <v>0</v>
      </c>
      <c r="O10" s="237">
        <f>[4]NSA_DTS!$DT282</f>
        <v>0</v>
      </c>
      <c r="P10" s="237">
        <f>[4]SA_DTS!$DT282</f>
        <v>0</v>
      </c>
      <c r="Q10" s="122"/>
      <c r="R10" s="243">
        <f>[6]Résumé!E$18-C10</f>
        <v>0</v>
      </c>
      <c r="S10" s="243">
        <f>[6]Résumé!F$18-D10</f>
        <v>0</v>
      </c>
      <c r="T10" s="243">
        <f>[6]Résumé!G$18-E10</f>
        <v>0</v>
      </c>
      <c r="U10" s="243">
        <f>[6]Résumé!B$18-G10</f>
        <v>0</v>
      </c>
      <c r="V10" s="243">
        <f>[6]Résumé!C$18-H10</f>
        <v>0</v>
      </c>
      <c r="W10" s="243">
        <f>[6]Résumé!D$18-I10</f>
        <v>0</v>
      </c>
      <c r="X10" s="243">
        <f>[6]Résumé!H$18-K10</f>
        <v>0</v>
      </c>
      <c r="Y10" s="243">
        <f>[6]Résumé!I$18-L10</f>
        <v>0</v>
      </c>
      <c r="Z10" s="243">
        <f>[6]Résumé!J$18-M10</f>
        <v>0</v>
      </c>
      <c r="AA10" s="243">
        <f>[6]Résumé!N$18-N10</f>
        <v>-6.5651643536681625E-3</v>
      </c>
      <c r="AB10" s="243">
        <f>[6]Résumé!O$18-O10</f>
        <v>-3.3406764352004292E-2</v>
      </c>
      <c r="AC10" s="243">
        <f>[6]Résumé!P$18-P10</f>
        <v>1.7863251241742484E-2</v>
      </c>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row>
    <row r="11" spans="1:222" s="174" customFormat="1" ht="15" customHeight="1" x14ac:dyDescent="0.2">
      <c r="A11" s="121"/>
      <c r="B11" s="146" t="s">
        <v>35</v>
      </c>
      <c r="C11" s="244">
        <f>[4]RA_DTS!$DT183</f>
        <v>3.3788246596623939E-2</v>
      </c>
      <c r="D11" s="234">
        <f>[4]NSA_DTS!$DT183</f>
        <v>-1.5348276236867853E-2</v>
      </c>
      <c r="E11" s="245">
        <f>[4]SA_DTS!$DT183</f>
        <v>8.3231089042597572E-2</v>
      </c>
      <c r="F11" s="246">
        <f>[4]RA_DTS!$DH183</f>
        <v>-6.9042043256920871E-2</v>
      </c>
      <c r="G11" s="248">
        <f>[4]RA_DTS!$DT233</f>
        <v>-7.2388093994626534E-2</v>
      </c>
      <c r="H11" s="234">
        <f>[4]NSA_DTS!$DT233</f>
        <v>-0.14814120020453991</v>
      </c>
      <c r="I11" s="245">
        <f>[4]SA_DTS!$DT233</f>
        <v>6.4757675970870121E-3</v>
      </c>
      <c r="J11" s="244">
        <f>[4]RA_DTS!$DH233</f>
        <v>-1.15089910916778E-2</v>
      </c>
      <c r="K11" s="234">
        <f>[4]RA_DTS!$DT83</f>
        <v>-9.5413696239813217E-2</v>
      </c>
      <c r="L11" s="234">
        <f>[4]NSA_DTS!$DT83</f>
        <v>-0.14923956771240976</v>
      </c>
      <c r="M11" s="745">
        <f>[4]SA_DTS!$DT83</f>
        <v>-4.0696042330534032E-2</v>
      </c>
      <c r="N11" s="244">
        <f>[4]RA_DTS!$DT283</f>
        <v>0</v>
      </c>
      <c r="O11" s="234">
        <f>[4]NSA_DTS!$DT283</f>
        <v>0</v>
      </c>
      <c r="P11" s="234">
        <f>[4]SA_DTS!$DT283</f>
        <v>0</v>
      </c>
      <c r="Q11" s="122"/>
      <c r="R11" s="249">
        <f>[6]Résumé!E$11-C11</f>
        <v>0</v>
      </c>
      <c r="S11" s="249">
        <f>[6]Résumé!F$11-D11</f>
        <v>0</v>
      </c>
      <c r="T11" s="249">
        <f>[6]Résumé!G$11-E11</f>
        <v>0</v>
      </c>
      <c r="U11" s="249">
        <f>[6]Résumé!B$11-G11</f>
        <v>0</v>
      </c>
      <c r="V11" s="249">
        <f>[6]Résumé!C$11-H11</f>
        <v>0</v>
      </c>
      <c r="W11" s="249">
        <f>[6]Résumé!D$11-I11</f>
        <v>0</v>
      </c>
      <c r="X11" s="249">
        <f>[6]Résumé!H$11-K11</f>
        <v>0</v>
      </c>
      <c r="Y11" s="249">
        <f>[6]Résumé!I$11-L11</f>
        <v>0</v>
      </c>
      <c r="Z11" s="249">
        <f>[6]Résumé!J$11-M11</f>
        <v>0</v>
      </c>
      <c r="AA11" s="249">
        <f>[6]Résumé!N$11-N11</f>
        <v>-2.0647574745133457E-2</v>
      </c>
      <c r="AB11" s="249">
        <f>[6]Résumé!O$11-O11</f>
        <v>-4.4410685763366042E-2</v>
      </c>
      <c r="AC11" s="249">
        <f>[6]Résumé!P$11-P11</f>
        <v>3.1706278499121776E-3</v>
      </c>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row>
    <row r="12" spans="1:222" s="174" customFormat="1" ht="15" customHeight="1" x14ac:dyDescent="0.2">
      <c r="A12" s="121"/>
      <c r="B12" s="146" t="s">
        <v>36</v>
      </c>
      <c r="C12" s="244">
        <f>[4]RA_DTS!$DT184</f>
        <v>8.9681691411280351E-2</v>
      </c>
      <c r="D12" s="234">
        <f>[4]NSA_DTS!$DT184</f>
        <v>6.8462168516530753E-2</v>
      </c>
      <c r="E12" s="245">
        <f>[4]SA_DTS!$DT184</f>
        <v>0.10848844967090154</v>
      </c>
      <c r="F12" s="246">
        <f>[4]RA_DTS!$DH184</f>
        <v>-0.10400851529020294</v>
      </c>
      <c r="G12" s="248">
        <f>[4]RA_DTS!$DT234</f>
        <v>-3.3357819745059025E-3</v>
      </c>
      <c r="H12" s="234">
        <f>[4]NSA_DTS!$DT234</f>
        <v>-1.954823799672234E-2</v>
      </c>
      <c r="I12" s="245">
        <f>[4]SA_DTS!$DT234</f>
        <v>1.082521132594283E-2</v>
      </c>
      <c r="J12" s="244">
        <f>[4]RA_DTS!$DH234</f>
        <v>-2.4091169868304063E-2</v>
      </c>
      <c r="K12" s="234">
        <f>[4]RA_DTS!$DT84</f>
        <v>-2.7352075204515325E-3</v>
      </c>
      <c r="L12" s="234">
        <f>[4]NSA_DTS!$DT84</f>
        <v>-1.3038440914664551E-2</v>
      </c>
      <c r="M12" s="745">
        <f>[4]SA_DTS!$DT84</f>
        <v>6.1319500634877677E-3</v>
      </c>
      <c r="N12" s="244">
        <f>[4]RA_DTS!$DT284</f>
        <v>0</v>
      </c>
      <c r="O12" s="234">
        <f>[4]NSA_DTS!$DT284</f>
        <v>0</v>
      </c>
      <c r="P12" s="234">
        <f>[4]SA_DTS!$DT284</f>
        <v>0</v>
      </c>
      <c r="Q12" s="122"/>
      <c r="R12" s="249">
        <f>[6]Résumé!E$16-C12</f>
        <v>0</v>
      </c>
      <c r="S12" s="249">
        <f>[6]Résumé!F$16-D12</f>
        <v>0</v>
      </c>
      <c r="T12" s="249">
        <f>[6]Résumé!G$16-E12</f>
        <v>0</v>
      </c>
      <c r="U12" s="249">
        <f>[6]Résumé!B$16-G12</f>
        <v>0</v>
      </c>
      <c r="V12" s="249">
        <f>[6]Résumé!C$16-H12</f>
        <v>0</v>
      </c>
      <c r="W12" s="249">
        <f>[6]Résumé!D$16-I12</f>
        <v>0</v>
      </c>
      <c r="X12" s="249">
        <f>[6]Résumé!H$16-K12</f>
        <v>0</v>
      </c>
      <c r="Y12" s="249">
        <f>[6]Résumé!I$16-L12</f>
        <v>0</v>
      </c>
      <c r="Z12" s="249">
        <f>[6]Résumé!J$16-M12</f>
        <v>0</v>
      </c>
      <c r="AA12" s="249">
        <f>[6]Résumé!N$16-N12</f>
        <v>-1.0230753804396309E-2</v>
      </c>
      <c r="AB12" s="249">
        <f>[6]Résumé!O$16-O12</f>
        <v>-4.0383431626926591E-2</v>
      </c>
      <c r="AC12" s="249">
        <f>[6]Résumé!P$16-P12</f>
        <v>1.8005199607829869E-2</v>
      </c>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row>
    <row r="13" spans="1:222" s="174" customFormat="1" ht="15" customHeight="1" x14ac:dyDescent="0.2">
      <c r="A13" s="121"/>
      <c r="B13" s="146" t="s">
        <v>15</v>
      </c>
      <c r="C13" s="244">
        <f>[4]RA_DTS!$DT185</f>
        <v>0.15415824843828152</v>
      </c>
      <c r="D13" s="234">
        <f>[4]NSA_DTS!$DT185</f>
        <v>0.14709112297970184</v>
      </c>
      <c r="E13" s="245">
        <f>[4]SA_DTS!$DT185</f>
        <v>0.15927916219804139</v>
      </c>
      <c r="F13" s="246">
        <f>[4]RA_DTS!$DH185</f>
        <v>-9.108236810746928E-2</v>
      </c>
      <c r="G13" s="248">
        <f>[4]RA_DTS!$DT235</f>
        <v>-1.5583668198386413E-2</v>
      </c>
      <c r="H13" s="234">
        <f>[4]NSA_DTS!$DT235</f>
        <v>-2.1630668433044731E-3</v>
      </c>
      <c r="I13" s="245">
        <f>[4]SA_DTS!$DT235</f>
        <v>-2.494349867919976E-2</v>
      </c>
      <c r="J13" s="244">
        <f>[4]RA_DTS!$DH235</f>
        <v>4.3102356671727904E-2</v>
      </c>
      <c r="K13" s="234">
        <f>[4]RA_DTS!$DT85</f>
        <v>-1.9042179246195334E-2</v>
      </c>
      <c r="L13" s="234">
        <f>[4]NSA_DTS!$DT85</f>
        <v>-1.1276098785989341E-2</v>
      </c>
      <c r="M13" s="745">
        <f>[4]SA_DTS!$DT85</f>
        <v>-2.4525880850943427E-2</v>
      </c>
      <c r="N13" s="244">
        <f>[4]RA_DTS!$DT285</f>
        <v>0</v>
      </c>
      <c r="O13" s="234">
        <f>[4]NSA_DTS!$DT285</f>
        <v>0</v>
      </c>
      <c r="P13" s="234">
        <f>[4]SA_DTS!$DT285</f>
        <v>0</v>
      </c>
      <c r="Q13" s="122"/>
      <c r="R13" s="251">
        <f>[6]Résumé!E$17-C13</f>
        <v>0</v>
      </c>
      <c r="S13" s="251">
        <f>[6]Résumé!F$17-D13</f>
        <v>0</v>
      </c>
      <c r="T13" s="251">
        <f>[6]Résumé!G$17-E13</f>
        <v>0</v>
      </c>
      <c r="U13" s="251">
        <f>[6]Résumé!B$17-G13</f>
        <v>0</v>
      </c>
      <c r="V13" s="251">
        <f>[6]Résumé!C$17-H13</f>
        <v>0</v>
      </c>
      <c r="W13" s="251">
        <f>[6]Résumé!D$17-I13</f>
        <v>0</v>
      </c>
      <c r="X13" s="251">
        <f>[6]Résumé!H$17-K13</f>
        <v>0</v>
      </c>
      <c r="Y13" s="251">
        <f>[6]Résumé!I$17-L13</f>
        <v>0</v>
      </c>
      <c r="Z13" s="251">
        <f>[6]Résumé!J$17-M13</f>
        <v>0</v>
      </c>
      <c r="AA13" s="251">
        <f>[6]Résumé!N$17-N13</f>
        <v>2.8773177143223139E-2</v>
      </c>
      <c r="AB13" s="251">
        <f>[6]Résumé!O$17-O13</f>
        <v>1.8830869190911814E-2</v>
      </c>
      <c r="AC13" s="251">
        <f>[6]Résumé!P$17-P13</f>
        <v>3.6054110894264024E-2</v>
      </c>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row>
    <row r="14" spans="1:222" ht="15" customHeight="1" x14ac:dyDescent="0.2">
      <c r="A14" s="746"/>
      <c r="B14" s="747" t="s">
        <v>31</v>
      </c>
      <c r="C14" s="236">
        <f>[4]RA_DTS!$DT187</f>
        <v>3.1396147378275341E-2</v>
      </c>
      <c r="D14" s="237">
        <f>[4]NSA_DTS!$DT187</f>
        <v>-8.9105320046012348E-4</v>
      </c>
      <c r="E14" s="238">
        <f>[4]SA_DTS!$DT187</f>
        <v>9.3710482244152349E-2</v>
      </c>
      <c r="F14" s="239">
        <f>[4]RA_DTS!$DH187</f>
        <v>-6.0191308185983949E-3</v>
      </c>
      <c r="G14" s="241">
        <f>[4]RA_DTS!$DT237</f>
        <v>-1.7674383984822351E-2</v>
      </c>
      <c r="H14" s="237">
        <f>[4]NSA_DTS!$DT237</f>
        <v>-5.1601664000798464E-2</v>
      </c>
      <c r="I14" s="238">
        <f>[4]SA_DTS!$DT237</f>
        <v>4.4841107287900472E-2</v>
      </c>
      <c r="J14" s="236">
        <f>[4]RA_DTS!$DH237</f>
        <v>4.111141386020245E-2</v>
      </c>
      <c r="K14" s="237">
        <f>[4]RA_DTS!$DT87</f>
        <v>-4.4523911992515153E-2</v>
      </c>
      <c r="L14" s="237">
        <f>[4]NSA_DTS!$DT87</f>
        <v>-6.5753713452429086E-2</v>
      </c>
      <c r="M14" s="744">
        <f>[4]SA_DTS!$DT87</f>
        <v>-5.6276491361962888E-3</v>
      </c>
      <c r="N14" s="236">
        <f>[4]RA_DTS!$DT287</f>
        <v>0</v>
      </c>
      <c r="O14" s="237">
        <f>[4]NSA_DTS!$DT287</f>
        <v>0</v>
      </c>
      <c r="P14" s="237">
        <f>[4]SA_DTS!$DT287</f>
        <v>0</v>
      </c>
      <c r="R14" s="249">
        <f>[6]Résumé!E$23-C14</f>
        <v>0</v>
      </c>
      <c r="S14" s="249">
        <f>[6]Résumé!F$23-D14</f>
        <v>0</v>
      </c>
      <c r="T14" s="249">
        <f>[6]Résumé!G$23-E14</f>
        <v>0</v>
      </c>
      <c r="U14" s="249">
        <f>[6]Résumé!B$23-G14</f>
        <v>0</v>
      </c>
      <c r="V14" s="249">
        <f>[6]Résumé!C$23-H14</f>
        <v>0</v>
      </c>
      <c r="W14" s="249">
        <f>[6]Résumé!D$23-I14</f>
        <v>0</v>
      </c>
      <c r="X14" s="249">
        <f>[6]Résumé!H$23-K14</f>
        <v>0</v>
      </c>
      <c r="Y14" s="249">
        <f>[6]Résumé!I$23-L14</f>
        <v>0</v>
      </c>
      <c r="Z14" s="249">
        <f>[6]Résumé!J$23-M14</f>
        <v>0</v>
      </c>
      <c r="AA14" s="249">
        <f>[6]Résumé!N$23-N14</f>
        <v>1.424050909873853E-2</v>
      </c>
      <c r="AB14" s="249">
        <f>[6]Résumé!O$23-O14</f>
        <v>-4.4570138165664908E-3</v>
      </c>
      <c r="AC14" s="249">
        <f>[6]Résumé!P$23-P14</f>
        <v>5.0180275163188126E-2</v>
      </c>
    </row>
    <row r="15" spans="1:222" s="174" customFormat="1" ht="15" customHeight="1" x14ac:dyDescent="0.2">
      <c r="A15" s="121"/>
      <c r="B15" s="146" t="s">
        <v>16</v>
      </c>
      <c r="C15" s="244">
        <f>[4]RA_DTS!$DT188</f>
        <v>0.13155914375459088</v>
      </c>
      <c r="D15" s="234">
        <f>[4]NSA_DTS!$DT188</f>
        <v>0.1077654529033143</v>
      </c>
      <c r="E15" s="245">
        <f>[4]SA_DTS!$DT188</f>
        <v>0.16341388303321436</v>
      </c>
      <c r="F15" s="246">
        <f>[4]RA_DTS!$DH188</f>
        <v>-0.14550093808280673</v>
      </c>
      <c r="G15" s="248">
        <f>[4]RA_DTS!$DT238</f>
        <v>-5.3961010455389258E-2</v>
      </c>
      <c r="H15" s="234">
        <f>[4]NSA_DTS!$DT238</f>
        <v>-6.9322596518256674E-2</v>
      </c>
      <c r="I15" s="245">
        <f>[4]SA_DTS!$DT238</f>
        <v>-3.4026011675094114E-2</v>
      </c>
      <c r="J15" s="244">
        <f>[4]RA_DTS!$DH238</f>
        <v>-9.4928290745915911E-3</v>
      </c>
      <c r="K15" s="234">
        <f>[4]RA_DTS!$DT88</f>
        <v>-5.996159221379127E-2</v>
      </c>
      <c r="L15" s="234">
        <f>[4]NSA_DTS!$DT88</f>
        <v>-7.546845829083304E-2</v>
      </c>
      <c r="M15" s="745">
        <f>[4]SA_DTS!$DT88</f>
        <v>-3.9910934861836278E-2</v>
      </c>
      <c r="N15" s="244">
        <f>[4]RA_DTS!$DT288</f>
        <v>0</v>
      </c>
      <c r="O15" s="234">
        <f>[4]NSA_DTS!$DT288</f>
        <v>0</v>
      </c>
      <c r="P15" s="234">
        <f>[4]SA_DTS!$DT288</f>
        <v>0</v>
      </c>
      <c r="Q15" s="122"/>
      <c r="R15" s="249">
        <f>[6]Résumé!E$22-C15</f>
        <v>0</v>
      </c>
      <c r="S15" s="249">
        <f>[6]Résumé!F$22-D15</f>
        <v>0</v>
      </c>
      <c r="T15" s="249">
        <f>[6]Résumé!G$22-E15</f>
        <v>0</v>
      </c>
      <c r="U15" s="249">
        <f>[6]Résumé!B$22-G15</f>
        <v>0</v>
      </c>
      <c r="V15" s="249">
        <f>[6]Résumé!C$22-H15</f>
        <v>0</v>
      </c>
      <c r="W15" s="249">
        <f>[6]Résumé!D$22-I15</f>
        <v>0</v>
      </c>
      <c r="X15" s="249">
        <f>[6]Résumé!H$22-K15</f>
        <v>0</v>
      </c>
      <c r="Y15" s="249">
        <f>[6]Résumé!I$22-L15</f>
        <v>0</v>
      </c>
      <c r="Z15" s="249">
        <f>[6]Résumé!J$22-M15</f>
        <v>0</v>
      </c>
      <c r="AA15" s="249">
        <f>[6]Résumé!N$22-N15</f>
        <v>-1.4747736839878178E-2</v>
      </c>
      <c r="AB15" s="249">
        <f>[6]Résumé!O$22-O15</f>
        <v>-3.285142764585014E-2</v>
      </c>
      <c r="AC15" s="249">
        <f>[6]Résumé!P$22-P15</f>
        <v>9.9416593051278035E-3</v>
      </c>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row>
    <row r="16" spans="1:222" s="174" customFormat="1" ht="15" customHeight="1" x14ac:dyDescent="0.2">
      <c r="A16" s="121"/>
      <c r="B16" s="748" t="s">
        <v>17</v>
      </c>
      <c r="C16" s="256">
        <f>[4]RA_DTS!$DT189</f>
        <v>-5.8921257943489458E-4</v>
      </c>
      <c r="D16" s="257">
        <f>[4]NSA_DTS!$DT189</f>
        <v>-2.8717572816773451E-2</v>
      </c>
      <c r="E16" s="258">
        <f>[4]SA_DTS!$DT189</f>
        <v>6.2776001833185546E-2</v>
      </c>
      <c r="F16" s="259">
        <f>[4]RA_DTS!$DH189</f>
        <v>4.6733393626756214E-2</v>
      </c>
      <c r="G16" s="261">
        <f>[4]RA_DTS!$DT239</f>
        <v>-4.8028628959343456E-3</v>
      </c>
      <c r="H16" s="257">
        <f>[4]NSA_DTS!$DT239</f>
        <v>-4.6614944646582335E-2</v>
      </c>
      <c r="I16" s="258">
        <f>[4]SA_DTS!$DT239</f>
        <v>8.6329785834349027E-2</v>
      </c>
      <c r="J16" s="256">
        <f>[4]RA_DTS!$DH239</f>
        <v>5.9191908075166833E-2</v>
      </c>
      <c r="K16" s="257">
        <f>[4]RA_DTS!$DT89</f>
        <v>-3.9520567824192998E-2</v>
      </c>
      <c r="L16" s="257">
        <f>[4]NSA_DTS!$DT89</f>
        <v>-6.3276064838941215E-2</v>
      </c>
      <c r="M16" s="749">
        <f>[4]SA_DTS!$DT89</f>
        <v>1.1901338688126151E-2</v>
      </c>
      <c r="N16" s="256">
        <f>[4]RA_DTS!$DT289</f>
        <v>0</v>
      </c>
      <c r="O16" s="257">
        <f>[4]NSA_DTS!$DT289</f>
        <v>0</v>
      </c>
      <c r="P16" s="257">
        <f>[4]SA_DTS!$DT289</f>
        <v>0</v>
      </c>
      <c r="Q16" s="122"/>
      <c r="R16" s="249">
        <f>[6]Résumé!E$20-C16</f>
        <v>0</v>
      </c>
      <c r="S16" s="249">
        <f>[6]Résumé!F$20-D16</f>
        <v>0</v>
      </c>
      <c r="T16" s="249">
        <f>[6]Résumé!G$20-E16</f>
        <v>0</v>
      </c>
      <c r="U16" s="249">
        <f>[6]Résumé!B$20-G16</f>
        <v>0</v>
      </c>
      <c r="V16" s="249">
        <f>[6]Résumé!C$20-H16</f>
        <v>0</v>
      </c>
      <c r="W16" s="249">
        <f>[6]Résumé!D$20-I16</f>
        <v>0</v>
      </c>
      <c r="X16" s="249">
        <f>[6]Résumé!H$20-K16</f>
        <v>0</v>
      </c>
      <c r="Y16" s="249">
        <f>[6]Résumé!I$20-L16</f>
        <v>0</v>
      </c>
      <c r="Z16" s="249">
        <f>[6]Résumé!J$20-M16</f>
        <v>0</v>
      </c>
      <c r="AA16" s="249">
        <f>[6]Résumé!N$20-N16</f>
        <v>2.4278720448006164E-2</v>
      </c>
      <c r="AB16" s="249">
        <f>[6]Résumé!O$20-O16</f>
        <v>3.5186669790763236E-3</v>
      </c>
      <c r="AC16" s="249">
        <f>[6]Résumé!P$20-P16</f>
        <v>7.1834816004315849E-2</v>
      </c>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row>
    <row r="17" spans="1:225" s="174" customFormat="1" ht="15" customHeight="1" x14ac:dyDescent="0.2">
      <c r="A17" s="121"/>
      <c r="B17" s="138" t="s">
        <v>11</v>
      </c>
      <c r="C17" s="244">
        <f>[4]RA_DTS!$DT191</f>
        <v>8.0670839501906233E-2</v>
      </c>
      <c r="D17" s="234">
        <f>[4]NSA_DTS!$DT191</f>
        <v>4.3829709116915971E-4</v>
      </c>
      <c r="E17" s="245">
        <f>[4]SA_DTS!$DT191</f>
        <v>0.15373698507987243</v>
      </c>
      <c r="F17" s="246">
        <f>[4]RA_DTS!$DH191</f>
        <v>0.36243994655693146</v>
      </c>
      <c r="G17" s="248">
        <f>[4]RA_DTS!$DT241</f>
        <v>-7.8784982903785217E-2</v>
      </c>
      <c r="H17" s="234">
        <f>[4]NSA_DTS!$DT241</f>
        <v>-0.15307013242902323</v>
      </c>
      <c r="I17" s="245">
        <f>[4]SA_DTS!$DT241</f>
        <v>-1.1452318144826168E-2</v>
      </c>
      <c r="J17" s="244">
        <f>[4]RA_DTS!$DH241</f>
        <v>0.66798927868532454</v>
      </c>
      <c r="K17" s="234">
        <f>[4]RA_DTS!$DT91</f>
        <v>-0.2357215532846122</v>
      </c>
      <c r="L17" s="234">
        <f>[4]NSA_DTS!$DT91</f>
        <v>-0.25112710597594767</v>
      </c>
      <c r="M17" s="745">
        <f>[4]SA_DTS!$DT91</f>
        <v>-0.22182236134775979</v>
      </c>
      <c r="N17" s="244">
        <f>[4]RA_DTS!$DT291</f>
        <v>0</v>
      </c>
      <c r="O17" s="234">
        <f>[4]NSA_DTS!$DT291</f>
        <v>0</v>
      </c>
      <c r="P17" s="234">
        <f>[4]SA_DTS!$DT291</f>
        <v>0</v>
      </c>
      <c r="Q17" s="122"/>
      <c r="R17" s="243">
        <f>[6]Résumé!E$24-C17</f>
        <v>0</v>
      </c>
      <c r="S17" s="243">
        <f>[6]Résumé!F$24-D17</f>
        <v>0</v>
      </c>
      <c r="T17" s="243">
        <f>[6]Résumé!G$24-E17</f>
        <v>0</v>
      </c>
      <c r="U17" s="243">
        <f>[6]Résumé!B$24-G17</f>
        <v>0</v>
      </c>
      <c r="V17" s="243">
        <f>[6]Résumé!C$24-H17</f>
        <v>0</v>
      </c>
      <c r="W17" s="243">
        <f>[6]Résumé!D$24-I17</f>
        <v>0</v>
      </c>
      <c r="X17" s="243">
        <f>[6]Résumé!H$24-K17</f>
        <v>0</v>
      </c>
      <c r="Y17" s="243">
        <f>[6]Résumé!I$24-L17</f>
        <v>0</v>
      </c>
      <c r="Z17" s="243">
        <f>[6]Résumé!J$24-M17</f>
        <v>0</v>
      </c>
      <c r="AA17" s="243">
        <f>[6]Résumé!N$24-N17</f>
        <v>0.22488114743226961</v>
      </c>
      <c r="AB17" s="243">
        <f>[6]Résumé!O$24-O17</f>
        <v>0.12628390730030037</v>
      </c>
      <c r="AC17" s="243">
        <f>[6]Résumé!P$24-P17</f>
        <v>0.32664935910254411</v>
      </c>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row>
    <row r="18" spans="1:225" s="174" customFormat="1" ht="15" customHeight="1" x14ac:dyDescent="0.2">
      <c r="A18" s="121"/>
      <c r="B18" s="138" t="s">
        <v>8</v>
      </c>
      <c r="C18" s="244">
        <f>[4]RA_DTS!$DT192</f>
        <v>0.17579759764503211</v>
      </c>
      <c r="D18" s="234">
        <f>[4]NSA_DTS!$DT192</f>
        <v>0.14046623272082637</v>
      </c>
      <c r="E18" s="245">
        <f>[4]SA_DTS!$DT192</f>
        <v>0.22147617249003759</v>
      </c>
      <c r="F18" s="246">
        <f>[4]RA_DTS!$DH192</f>
        <v>-0.11575022832399662</v>
      </c>
      <c r="G18" s="248">
        <f>[4]RA_DTS!$DT242</f>
        <v>3.8188107475041644E-2</v>
      </c>
      <c r="H18" s="234">
        <f>[4]NSA_DTS!$DT242</f>
        <v>5.4262268142324377E-3</v>
      </c>
      <c r="I18" s="245">
        <f>[4]SA_DTS!$DT242</f>
        <v>7.8558806631344735E-2</v>
      </c>
      <c r="J18" s="244">
        <f>[4]RA_DTS!$DH242</f>
        <v>-7.737062107904924E-3</v>
      </c>
      <c r="K18" s="234">
        <f>[4]RA_DTS!$DT92</f>
        <v>3.9309205527529034E-2</v>
      </c>
      <c r="L18" s="234">
        <f>[4]NSA_DTS!$DT92</f>
        <v>8.2513737989349245E-3</v>
      </c>
      <c r="M18" s="745">
        <f>[4]SA_DTS!$DT92</f>
        <v>7.7596794950216985E-2</v>
      </c>
      <c r="N18" s="244">
        <f>[4]RA_DTS!$DT292</f>
        <v>0</v>
      </c>
      <c r="O18" s="234">
        <f>[4]NSA_DTS!$DT292</f>
        <v>0</v>
      </c>
      <c r="P18" s="234">
        <f>[4]SA_DTS!$DT292</f>
        <v>0</v>
      </c>
      <c r="Q18" s="122"/>
      <c r="R18" s="251">
        <f>[6]Résumé!E$27-C18</f>
        <v>0</v>
      </c>
      <c r="S18" s="251">
        <f>[6]Résumé!F$27-D18</f>
        <v>0</v>
      </c>
      <c r="T18" s="251">
        <f>[6]Résumé!G$27-E18</f>
        <v>0</v>
      </c>
      <c r="U18" s="251">
        <f>[6]Résumé!B$27-G18</f>
        <v>0</v>
      </c>
      <c r="V18" s="251">
        <f>[6]Résumé!C$27-H18</f>
        <v>0</v>
      </c>
      <c r="W18" s="251">
        <f>[6]Résumé!D$27-I18</f>
        <v>0</v>
      </c>
      <c r="X18" s="251">
        <f>[6]Résumé!H$27-K18</f>
        <v>0</v>
      </c>
      <c r="Y18" s="251">
        <f>[6]Résumé!I$27-L18</f>
        <v>0</v>
      </c>
      <c r="Z18" s="251">
        <f>[6]Résumé!J$27-M18</f>
        <v>0</v>
      </c>
      <c r="AA18" s="251">
        <f>[6]Résumé!N$27-N18</f>
        <v>1.5747968535448242E-2</v>
      </c>
      <c r="AB18" s="251">
        <f>[6]Résumé!O$27-O18</f>
        <v>-9.4518896004277542E-3</v>
      </c>
      <c r="AC18" s="251">
        <f>[6]Résumé!P$27-P18</f>
        <v>4.8989389168486053E-2</v>
      </c>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row>
    <row r="19" spans="1:225" s="174" customFormat="1" ht="15" customHeight="1" x14ac:dyDescent="0.2">
      <c r="A19" s="121"/>
      <c r="B19" s="235" t="s">
        <v>13</v>
      </c>
      <c r="C19" s="236">
        <f>[4]RA_DTS!$DT193</f>
        <v>-2.9152702443547618E-2</v>
      </c>
      <c r="D19" s="237">
        <f>[4]NSA_DTS!$DT193</f>
        <v>-8.1186880347282941E-2</v>
      </c>
      <c r="E19" s="238">
        <f>[4]SA_DTS!$DT193</f>
        <v>-1.9010360047911679E-2</v>
      </c>
      <c r="F19" s="239">
        <f>[4]RA_DTS!$DH193</f>
        <v>0.18910652296931119</v>
      </c>
      <c r="G19" s="241">
        <f>[4]RA_DTS!$DT243</f>
        <v>0.14752619518200172</v>
      </c>
      <c r="H19" s="237">
        <f>[4]NSA_DTS!$DT243</f>
        <v>2.9542433913609001E-2</v>
      </c>
      <c r="I19" s="238">
        <f>[4]SA_DTS!$DT243</f>
        <v>0.17009256013478957</v>
      </c>
      <c r="J19" s="236">
        <f>[4]RA_DTS!$DH243</f>
        <v>9.1317966235847425E-2</v>
      </c>
      <c r="K19" s="237">
        <f>[4]RA_DTS!$DT93</f>
        <v>8.6586516718020867E-2</v>
      </c>
      <c r="L19" s="237">
        <f>[4]NSA_DTS!$DT93</f>
        <v>1.2971617958856818E-3</v>
      </c>
      <c r="M19" s="744">
        <f>[4]SA_DTS!$DT93</f>
        <v>0.10294283305218888</v>
      </c>
      <c r="N19" s="236">
        <f>[4]RA_DTS!$DT293</f>
        <v>0</v>
      </c>
      <c r="O19" s="237">
        <f>[4]NSA_DTS!$DT293</f>
        <v>0</v>
      </c>
      <c r="P19" s="237">
        <f>[4]SA_DTS!$DT293</f>
        <v>0</v>
      </c>
      <c r="Q19" s="122"/>
      <c r="R19" s="243">
        <f>[6]Résumé!E$32-C19</f>
        <v>0</v>
      </c>
      <c r="S19" s="243">
        <f>[6]Résumé!F$32-D19</f>
        <v>0</v>
      </c>
      <c r="T19" s="243">
        <f>[6]Résumé!G$32-E19</f>
        <v>0</v>
      </c>
      <c r="U19" s="243">
        <f>[6]Résumé!B$32-G19</f>
        <v>0</v>
      </c>
      <c r="V19" s="243">
        <f>[6]Résumé!C$32-H19</f>
        <v>0</v>
      </c>
      <c r="W19" s="243">
        <f>[6]Résumé!D$32-I19</f>
        <v>0</v>
      </c>
      <c r="X19" s="243">
        <f>[6]Résumé!H$32-K19</f>
        <v>0</v>
      </c>
      <c r="Y19" s="243">
        <f>[6]Résumé!I$32-L19</f>
        <v>0</v>
      </c>
      <c r="Z19" s="243">
        <f>[6]Résumé!J$32-M19</f>
        <v>0</v>
      </c>
      <c r="AA19" s="243">
        <f>[6]Résumé!N$32-N19</f>
        <v>7.3248699522800997E-2</v>
      </c>
      <c r="AB19" s="243">
        <f>[6]Résumé!O$32-O19</f>
        <v>4.5618227969497216E-3</v>
      </c>
      <c r="AC19" s="243">
        <f>[6]Résumé!P$32-P19</f>
        <v>8.747268649953055E-2</v>
      </c>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row>
    <row r="20" spans="1:225" ht="15" customHeight="1" x14ac:dyDescent="0.2">
      <c r="A20" s="121"/>
      <c r="B20" s="146" t="s">
        <v>14</v>
      </c>
      <c r="C20" s="244">
        <f>[4]RA_DTS!$DT194</f>
        <v>-5.2336535782174232E-2</v>
      </c>
      <c r="D20" s="234">
        <f>[4]NSA_DTS!$DT194</f>
        <v>-0.10843900151896735</v>
      </c>
      <c r="E20" s="245">
        <f>[4]SA_DTS!$DT194</f>
        <v>-4.1532987013415013E-2</v>
      </c>
      <c r="F20" s="246">
        <f>[4]RA_DTS!$DH194</f>
        <v>0.27613353100722593</v>
      </c>
      <c r="G20" s="248">
        <f>[4]RA_DTS!$DT244</f>
        <v>0.25482076569151757</v>
      </c>
      <c r="H20" s="234">
        <f>[4]NSA_DTS!$DT244</f>
        <v>7.9882316277013032E-2</v>
      </c>
      <c r="I20" s="245">
        <f>[4]SA_DTS!$DT244</f>
        <v>0.28818016648854283</v>
      </c>
      <c r="J20" s="244">
        <f>[4]RA_DTS!$DH244</f>
        <v>0.10361839989143018</v>
      </c>
      <c r="K20" s="234">
        <f>[4]RA_DTS!$DT94</f>
        <v>0.15749486863715534</v>
      </c>
      <c r="L20" s="234">
        <f>[4]NSA_DTS!$DT94</f>
        <v>4.333704183681153E-2</v>
      </c>
      <c r="M20" s="745">
        <f>[4]SA_DTS!$DT94</f>
        <v>0.17929413561031904</v>
      </c>
      <c r="N20" s="244">
        <f>[4]RA_DTS!$DT294</f>
        <v>0</v>
      </c>
      <c r="O20" s="234">
        <f>[4]NSA_DTS!$DT294</f>
        <v>0</v>
      </c>
      <c r="P20" s="234">
        <f>[4]SA_DTS!$DT294</f>
        <v>0</v>
      </c>
      <c r="Q20" s="122"/>
      <c r="R20" s="249">
        <f>[6]Résumé!E$29-C20</f>
        <v>0</v>
      </c>
      <c r="S20" s="249">
        <f>[6]Résumé!F$29-D20</f>
        <v>0</v>
      </c>
      <c r="T20" s="249">
        <f>[6]Résumé!G$29-E20</f>
        <v>0</v>
      </c>
      <c r="U20" s="249">
        <f>[6]Résumé!B$29-G20</f>
        <v>0</v>
      </c>
      <c r="V20" s="249">
        <f>[6]Résumé!C$29-H20</f>
        <v>0</v>
      </c>
      <c r="W20" s="249">
        <f>[6]Résumé!D$29-I20</f>
        <v>0</v>
      </c>
      <c r="X20" s="249">
        <f>[6]Résumé!H$29-K20</f>
        <v>0</v>
      </c>
      <c r="Y20" s="249">
        <f>[6]Résumé!I$29-L20</f>
        <v>0</v>
      </c>
      <c r="Z20" s="249">
        <f>[6]Résumé!J$29-M20</f>
        <v>0</v>
      </c>
      <c r="AA20" s="249">
        <f>[6]Résumé!N$29-N20</f>
        <v>9.6449817164115936E-2</v>
      </c>
      <c r="AB20" s="249">
        <f>[6]Résumé!O$29-O20</f>
        <v>1.8198157264898818E-2</v>
      </c>
      <c r="AC20" s="249">
        <f>[6]Résumé!P$29-P20</f>
        <v>0.1126099958829252</v>
      </c>
      <c r="HL20" s="121"/>
      <c r="HM20" s="121"/>
      <c r="HN20" s="121"/>
      <c r="HO20" s="121"/>
      <c r="HP20" s="121"/>
      <c r="HQ20" s="121"/>
    </row>
    <row r="21" spans="1:225" ht="15" customHeight="1" x14ac:dyDescent="0.2">
      <c r="A21" s="121"/>
      <c r="B21" s="146" t="s">
        <v>69</v>
      </c>
      <c r="C21" s="244">
        <f>[4]RA_DTS!$DT195</f>
        <v>1.5327028358030015E-2</v>
      </c>
      <c r="D21" s="234">
        <f>[4]NSA_DTS!$DT195</f>
        <v>-3.0414439899672741E-2</v>
      </c>
      <c r="E21" s="245">
        <f>[4]SA_DTS!$DT195</f>
        <v>2.4450127943272504E-2</v>
      </c>
      <c r="F21" s="246">
        <f>[4]RA_DTS!$DH195</f>
        <v>5.1526589312571813E-2</v>
      </c>
      <c r="G21" s="248">
        <f>[4]RA_DTS!$DT245</f>
        <v>-2.9541158331299555E-2</v>
      </c>
      <c r="H21" s="234">
        <f>[4]NSA_DTS!$DT245</f>
        <v>-5.2979964486030373E-2</v>
      </c>
      <c r="I21" s="245">
        <f>[4]SA_DTS!$DT245</f>
        <v>-2.5035845146618385E-2</v>
      </c>
      <c r="J21" s="244">
        <f>[4]RA_DTS!$DH245</f>
        <v>7.1607451506577879E-2</v>
      </c>
      <c r="K21" s="234">
        <f>[4]RA_DTS!$DT95</f>
        <v>-2.9624552762480105E-2</v>
      </c>
      <c r="L21" s="234">
        <f>[4]NSA_DTS!$DT95</f>
        <v>-6.695491834329681E-2</v>
      </c>
      <c r="M21" s="745">
        <f>[4]SA_DTS!$DT95</f>
        <v>-2.2415459651000003E-2</v>
      </c>
      <c r="N21" s="244">
        <f>[4]RA_DTS!$DT295</f>
        <v>0</v>
      </c>
      <c r="O21" s="234">
        <f>[4]NSA_DTS!$DT295</f>
        <v>0</v>
      </c>
      <c r="P21" s="234">
        <f>[4]SA_DTS!$DT295</f>
        <v>0</v>
      </c>
      <c r="Q21" s="122"/>
      <c r="R21" s="251">
        <f>[6]Résumé!E$31-C21</f>
        <v>0</v>
      </c>
      <c r="S21" s="251">
        <f>[6]Résumé!F$31-D21</f>
        <v>0</v>
      </c>
      <c r="T21" s="251">
        <f>[6]Résumé!G$31-E21</f>
        <v>0</v>
      </c>
      <c r="U21" s="251">
        <f>[6]Résumé!B$31-G21</f>
        <v>0</v>
      </c>
      <c r="V21" s="251">
        <f>[6]Résumé!C$31-H21</f>
        <v>0</v>
      </c>
      <c r="W21" s="251">
        <f>[6]Résumé!D$31-I21</f>
        <v>0</v>
      </c>
      <c r="X21" s="251">
        <f>[6]Résumé!H$31-K21</f>
        <v>0</v>
      </c>
      <c r="Y21" s="251">
        <f>[6]Résumé!I$31-L21</f>
        <v>0</v>
      </c>
      <c r="Z21" s="251">
        <f>[6]Résumé!J$31-M21</f>
        <v>0</v>
      </c>
      <c r="AA21" s="251">
        <f>[6]Résumé!N$31-N21</f>
        <v>3.5552437487346378E-2</v>
      </c>
      <c r="AB21" s="251">
        <f>[6]Résumé!O$31-O21</f>
        <v>-1.744229466604208E-2</v>
      </c>
      <c r="AC21" s="251">
        <f>[6]Résumé!P$31-P21</f>
        <v>4.6582374248838709E-2</v>
      </c>
      <c r="HL21" s="121"/>
      <c r="HM21" s="121"/>
      <c r="HN21" s="121"/>
      <c r="HO21" s="121"/>
      <c r="HP21" s="121"/>
      <c r="HQ21" s="121"/>
    </row>
    <row r="22" spans="1:225" ht="15" customHeight="1" x14ac:dyDescent="0.2">
      <c r="A22" s="121"/>
      <c r="B22" s="750" t="s">
        <v>32</v>
      </c>
      <c r="C22" s="265">
        <f>[4]RA_DTS!$DT197</f>
        <v>9.5584920192879785E-2</v>
      </c>
      <c r="D22" s="266">
        <f>[4]NSA_DTS!$DT197</f>
        <v>5.397396798797538E-2</v>
      </c>
      <c r="E22" s="267">
        <f>[4]SA_DTS!$DT197</f>
        <v>0.14619624032801837</v>
      </c>
      <c r="F22" s="268">
        <f>[4]RA_DTS!$DH197</f>
        <v>1.2704689887579335E-2</v>
      </c>
      <c r="G22" s="270">
        <f>[4]RA_DTS!$DT247</f>
        <v>0.12776332869219109</v>
      </c>
      <c r="H22" s="266">
        <f>[4]NSA_DTS!$DT247</f>
        <v>5.3921669061897992E-2</v>
      </c>
      <c r="I22" s="267">
        <f>[4]SA_DTS!$DT247</f>
        <v>0.21561483983423169</v>
      </c>
      <c r="J22" s="265">
        <f>[4]RA_DTS!$DH247</f>
        <v>3.7410162549014192E-2</v>
      </c>
      <c r="K22" s="266">
        <f>[4]RA_DTS!$DT97</f>
        <v>7.8626572909589854E-2</v>
      </c>
      <c r="L22" s="266">
        <f>[4]NSA_DTS!$DT97</f>
        <v>3.3820198304543192E-2</v>
      </c>
      <c r="M22" s="751">
        <f>[4]SA_DTS!$DT97</f>
        <v>0.13170658976139538</v>
      </c>
      <c r="N22" s="265">
        <f>[4]RA_DTS!$DT297</f>
        <v>0</v>
      </c>
      <c r="O22" s="266">
        <f>[4]NSA_DTS!$DT297</f>
        <v>0</v>
      </c>
      <c r="P22" s="266">
        <f>[4]SA_DTS!$DT297</f>
        <v>0</v>
      </c>
      <c r="Q22" s="122"/>
      <c r="R22" s="226">
        <f>[6]Résumé!E$37-C22</f>
        <v>0</v>
      </c>
      <c r="S22" s="226">
        <f>[6]Résumé!F$37-D22</f>
        <v>0</v>
      </c>
      <c r="T22" s="226">
        <f>[6]Résumé!G$37-E22</f>
        <v>0</v>
      </c>
      <c r="U22" s="226">
        <f>[6]Résumé!B$37-G22</f>
        <v>0</v>
      </c>
      <c r="V22" s="226">
        <f>[6]Résumé!C$37-H22</f>
        <v>0</v>
      </c>
      <c r="W22" s="226">
        <f>[6]Résumé!D$37-I22</f>
        <v>0</v>
      </c>
      <c r="X22" s="226">
        <f>[6]Résumé!H$37-K22</f>
        <v>0</v>
      </c>
      <c r="Y22" s="226">
        <f>[6]Résumé!I$37-L22</f>
        <v>0</v>
      </c>
      <c r="Z22" s="226">
        <f>[6]Résumé!J$37-M22</f>
        <v>0</v>
      </c>
      <c r="AA22" s="226">
        <f>[6]Résumé!N$37-N22</f>
        <v>4.9219324106365647E-2</v>
      </c>
      <c r="AB22" s="226">
        <f>[6]Résumé!O$37-O22</f>
        <v>2.4161527784860803E-2</v>
      </c>
      <c r="AC22" s="226">
        <f>[6]Résumé!P$37-P22</f>
        <v>7.9813439849362622E-2</v>
      </c>
      <c r="HL22" s="121"/>
      <c r="HM22" s="121"/>
      <c r="HN22" s="121"/>
      <c r="HO22" s="121"/>
      <c r="HP22" s="121"/>
      <c r="HQ22" s="121"/>
    </row>
    <row r="23" spans="1:225" ht="15" customHeight="1" x14ac:dyDescent="0.2">
      <c r="A23" s="121"/>
      <c r="B23" s="154" t="s">
        <v>12</v>
      </c>
      <c r="C23" s="244">
        <f>[4]RA_DTS!$DT198</f>
        <v>0.1158757378643116</v>
      </c>
      <c r="D23" s="234">
        <f>[4]NSA_DTS!$DT198</f>
        <v>6.8982408392324723E-2</v>
      </c>
      <c r="E23" s="245">
        <f>[4]SA_DTS!$DT198</f>
        <v>0.1698748894592903</v>
      </c>
      <c r="F23" s="246">
        <f>[4]RA_DTS!$DH198</f>
        <v>2.0956504187423564E-2</v>
      </c>
      <c r="G23" s="248">
        <f>[4]RA_DTS!$DT248</f>
        <v>0.19037053703719065</v>
      </c>
      <c r="H23" s="234">
        <f>[4]NSA_DTS!$DT248</f>
        <v>0.1025431626293718</v>
      </c>
      <c r="I23" s="245">
        <f>[4]SA_DTS!$DT248</f>
        <v>0.28924406927852875</v>
      </c>
      <c r="J23" s="244">
        <f>[4]RA_DTS!$DH248</f>
        <v>4.3980058967997282E-2</v>
      </c>
      <c r="K23" s="234">
        <f>[4]RA_DTS!$DT98</f>
        <v>0.12862484499096705</v>
      </c>
      <c r="L23" s="234">
        <f>[4]NSA_DTS!$DT98</f>
        <v>7.8485167885751217E-2</v>
      </c>
      <c r="M23" s="745">
        <f>[4]SA_DTS!$DT98</f>
        <v>0.18482543529900752</v>
      </c>
      <c r="N23" s="244">
        <f>[4]RA_DTS!$DT298</f>
        <v>0</v>
      </c>
      <c r="O23" s="234">
        <f>[4]NSA_DTS!$DT298</f>
        <v>0</v>
      </c>
      <c r="P23" s="234">
        <f>[4]SA_DTS!$DT298</f>
        <v>0</v>
      </c>
      <c r="Q23" s="122"/>
      <c r="R23" s="249">
        <f>[6]Résumé!E$35-C23</f>
        <v>0</v>
      </c>
      <c r="S23" s="249">
        <f>[6]Résumé!F$35-D23</f>
        <v>0</v>
      </c>
      <c r="T23" s="249">
        <f>[6]Résumé!G$35-E23</f>
        <v>0</v>
      </c>
      <c r="U23" s="249">
        <f>[6]Résumé!B$35-G23</f>
        <v>0</v>
      </c>
      <c r="V23" s="249">
        <f>[6]Résumé!C$35-H23</f>
        <v>0</v>
      </c>
      <c r="W23" s="249">
        <f>[6]Résumé!D$35-I23</f>
        <v>0</v>
      </c>
      <c r="X23" s="249">
        <f>[6]Résumé!H$35-K23</f>
        <v>0</v>
      </c>
      <c r="Y23" s="249">
        <f>[6]Résumé!I$35-L23</f>
        <v>0</v>
      </c>
      <c r="Z23" s="249">
        <f>[6]Résumé!J$35-M23</f>
        <v>0</v>
      </c>
      <c r="AA23" s="249">
        <f>[6]Résumé!N$35-N23</f>
        <v>6.1891817073882915E-2</v>
      </c>
      <c r="AB23" s="249">
        <f>[6]Résumé!O$35-O23</f>
        <v>3.3910769406522157E-2</v>
      </c>
      <c r="AC23" s="249">
        <f>[6]Résumé!P$35-P23</f>
        <v>9.4236327364895844E-2</v>
      </c>
      <c r="HL23" s="121"/>
      <c r="HM23" s="121"/>
      <c r="HN23" s="121"/>
      <c r="HO23" s="121"/>
      <c r="HP23" s="121"/>
      <c r="HQ23" s="121"/>
    </row>
    <row r="24" spans="1:225" ht="15" customHeight="1" x14ac:dyDescent="0.2">
      <c r="A24" s="752"/>
      <c r="B24" s="753" t="s">
        <v>18</v>
      </c>
      <c r="C24" s="244">
        <f>[4]RA_DTS!$DT199</f>
        <v>0.12462881132744807</v>
      </c>
      <c r="D24" s="234">
        <f>[4]NSA_DTS!$DT199</f>
        <v>7.8320696095186992E-2</v>
      </c>
      <c r="E24" s="245">
        <f>[4]SA_DTS!$DT199</f>
        <v>0.17872555401239953</v>
      </c>
      <c r="F24" s="246">
        <f>[4]RA_DTS!$DH199</f>
        <v>2.0132899725993969E-2</v>
      </c>
      <c r="G24" s="248">
        <f>[4]RA_DTS!$DT249</f>
        <v>0.21750102495100632</v>
      </c>
      <c r="H24" s="234">
        <f>[4]NSA_DTS!$DT249</f>
        <v>0.13110672917068422</v>
      </c>
      <c r="I24" s="245">
        <f>[4]SA_DTS!$DT249</f>
        <v>0.31584809338211661</v>
      </c>
      <c r="J24" s="244">
        <f>[4]RA_DTS!$DH249</f>
        <v>3.7864550863238255E-2</v>
      </c>
      <c r="K24" s="234">
        <f>[4]RA_DTS!$DT99</f>
        <v>0.15343030258716706</v>
      </c>
      <c r="L24" s="234">
        <f>[4]NSA_DTS!$DT99</f>
        <v>0.10727087114725631</v>
      </c>
      <c r="M24" s="745">
        <f>[4]SA_DTS!$DT99</f>
        <v>0.20588293238139532</v>
      </c>
      <c r="N24" s="244">
        <f>[4]RA_DTS!$DT299</f>
        <v>0</v>
      </c>
      <c r="O24" s="234">
        <f>[4]NSA_DTS!$DT299</f>
        <v>0</v>
      </c>
      <c r="P24" s="234">
        <f>[4]SA_DTS!$DT299</f>
        <v>0</v>
      </c>
      <c r="Q24" s="122"/>
      <c r="R24" s="249">
        <f>[6]Résumé!E$33-C24</f>
        <v>0</v>
      </c>
      <c r="S24" s="249">
        <f>[6]Résumé!F$33-D24</f>
        <v>0</v>
      </c>
      <c r="T24" s="249">
        <f>[6]Résumé!G$33-E24</f>
        <v>0</v>
      </c>
      <c r="U24" s="249">
        <f>[6]Résumé!B$33-G24</f>
        <v>0</v>
      </c>
      <c r="V24" s="249">
        <f>[6]Résumé!C$33-H24</f>
        <v>0</v>
      </c>
      <c r="W24" s="249">
        <f>[6]Résumé!D$33-I24</f>
        <v>0</v>
      </c>
      <c r="X24" s="249">
        <f>[6]Résumé!H$33-K24</f>
        <v>0</v>
      </c>
      <c r="Y24" s="249">
        <f>[6]Résumé!I$33-L24</f>
        <v>0</v>
      </c>
      <c r="Z24" s="249">
        <f>[6]Résumé!J$33-M24</f>
        <v>0</v>
      </c>
      <c r="AA24" s="249">
        <f>[6]Résumé!N$33-N24</f>
        <v>6.4884954411953855E-2</v>
      </c>
      <c r="AB24" s="249">
        <f>[6]Résumé!O$33-O24</f>
        <v>3.507084589149323E-2</v>
      </c>
      <c r="AC24" s="249">
        <f>[6]Résumé!P$33-P24</f>
        <v>0.10008596728940078</v>
      </c>
      <c r="HL24" s="121"/>
      <c r="HM24" s="121"/>
      <c r="HN24" s="121"/>
      <c r="HO24" s="121"/>
      <c r="HP24" s="121"/>
      <c r="HQ24" s="121"/>
    </row>
    <row r="25" spans="1:225" ht="15" customHeight="1" x14ac:dyDescent="0.2">
      <c r="A25" s="752"/>
      <c r="B25" s="146" t="s">
        <v>19</v>
      </c>
      <c r="C25" s="244">
        <f>[4]RA_DTS!$DT200</f>
        <v>2.5181693102491076E-2</v>
      </c>
      <c r="D25" s="234">
        <f>[4]NSA_DTS!$DT200</f>
        <v>-3.565530068670919E-2</v>
      </c>
      <c r="E25" s="245">
        <f>[4]SA_DTS!$DT200</f>
        <v>8.558497335160653E-2</v>
      </c>
      <c r="F25" s="246">
        <f>[4]RA_DTS!$DH200</f>
        <v>2.956913134755923E-2</v>
      </c>
      <c r="G25" s="248">
        <f>[4]RA_DTS!$DT250</f>
        <v>-8.5522226800759715E-2</v>
      </c>
      <c r="H25" s="234">
        <f>[4]NSA_DTS!$DT250</f>
        <v>-0.2058282096441918</v>
      </c>
      <c r="I25" s="245">
        <f>[4]SA_DTS!$DT250</f>
        <v>3.5478375720015665E-2</v>
      </c>
      <c r="J25" s="244">
        <f>[4]RA_DTS!$DH250</f>
        <v>0.11052302268987768</v>
      </c>
      <c r="K25" s="234">
        <f>[4]RA_DTS!$DT100</f>
        <v>-0.11893536961698203</v>
      </c>
      <c r="L25" s="234">
        <f>[4]NSA_DTS!$DT100</f>
        <v>-0.23055964285171737</v>
      </c>
      <c r="M25" s="745">
        <f>[4]SA_DTS!$DT100</f>
        <v>-9.7600387740200967E-3</v>
      </c>
      <c r="N25" s="244">
        <f>[4]RA_DTS!$DT300</f>
        <v>0</v>
      </c>
      <c r="O25" s="234">
        <f>[4]NSA_DTS!$DT300</f>
        <v>0</v>
      </c>
      <c r="P25" s="234">
        <f>[4]SA_DTS!$DT300</f>
        <v>0</v>
      </c>
      <c r="Q25" s="122"/>
      <c r="R25" s="249">
        <f>[6]Résumé!E$34-C25</f>
        <v>0</v>
      </c>
      <c r="S25" s="249">
        <f>[6]Résumé!F$34-D25</f>
        <v>0</v>
      </c>
      <c r="T25" s="249">
        <f>[6]Résumé!G$34-E25</f>
        <v>0</v>
      </c>
      <c r="U25" s="249">
        <f>[6]Résumé!B$34-G25</f>
        <v>0</v>
      </c>
      <c r="V25" s="249">
        <f>[6]Résumé!C$34-H25</f>
        <v>0</v>
      </c>
      <c r="W25" s="249">
        <f>[6]Résumé!D$34-I25</f>
        <v>0</v>
      </c>
      <c r="X25" s="249">
        <f>[6]Résumé!H$34-K25</f>
        <v>0</v>
      </c>
      <c r="Y25" s="249">
        <f>[6]Résumé!I$34-L25</f>
        <v>0</v>
      </c>
      <c r="Z25" s="249">
        <f>[6]Résumé!J$34-M25</f>
        <v>0</v>
      </c>
      <c r="AA25" s="249">
        <f>[6]Résumé!N$34-N25</f>
        <v>3.0025736287064175E-2</v>
      </c>
      <c r="AB25" s="249">
        <f>[6]Résumé!O$34-O25</f>
        <v>1.9994721198825394E-2</v>
      </c>
      <c r="AC25" s="249">
        <f>[6]Résumé!P$34-P25</f>
        <v>3.9300858901620384E-2</v>
      </c>
      <c r="HL25" s="121"/>
      <c r="HM25" s="121"/>
      <c r="HN25" s="121"/>
      <c r="HO25" s="121"/>
      <c r="HP25" s="121"/>
      <c r="HQ25" s="121"/>
    </row>
    <row r="26" spans="1:225" ht="15" customHeight="1" x14ac:dyDescent="0.2">
      <c r="B26" s="531" t="s">
        <v>7</v>
      </c>
      <c r="C26" s="272">
        <f>[4]RA_DTS!$DT201</f>
        <v>3.6729012924003213E-2</v>
      </c>
      <c r="D26" s="273">
        <f>[4]NSA_DTS!$DT201</f>
        <v>1.4361362108176623E-2</v>
      </c>
      <c r="E26" s="274">
        <f>[4]SA_DTS!$DT201</f>
        <v>6.867738963185066E-2</v>
      </c>
      <c r="F26" s="275">
        <f>[4]RA_DTS!$DH201</f>
        <v>-1.0493357437609152E-2</v>
      </c>
      <c r="G26" s="277">
        <f>[4]RA_DTS!$DT251</f>
        <v>-5.2161915390190328E-2</v>
      </c>
      <c r="H26" s="273">
        <f>[4]NSA_DTS!$DT251</f>
        <v>-7.3049027234351249E-2</v>
      </c>
      <c r="I26" s="274">
        <f>[4]SA_DTS!$DT251</f>
        <v>-2.2982973444649391E-2</v>
      </c>
      <c r="J26" s="272">
        <f>[4]RA_DTS!$DH251</f>
        <v>1.8981226480859537E-2</v>
      </c>
      <c r="K26" s="273">
        <f>[4]RA_DTS!$DT101</f>
        <v>-6.4343022052879451E-2</v>
      </c>
      <c r="L26" s="273">
        <f>[4]NSA_DTS!$DT101</f>
        <v>-8.2233909159862395E-2</v>
      </c>
      <c r="M26" s="754">
        <f>[4]SA_DTS!$DT101</f>
        <v>-3.947175347379317E-2</v>
      </c>
      <c r="N26" s="272">
        <f>[4]RA_DTS!$DT301</f>
        <v>0</v>
      </c>
      <c r="O26" s="273">
        <f>[4]NSA_DTS!$DT301</f>
        <v>0</v>
      </c>
      <c r="P26" s="273">
        <f>[4]SA_DTS!$DT301</f>
        <v>0</v>
      </c>
      <c r="Q26" s="122"/>
      <c r="R26" s="278">
        <f>[6]Résumé!E$36-C26</f>
        <v>0</v>
      </c>
      <c r="S26" s="278">
        <f>[6]Résumé!F$36-D26</f>
        <v>0</v>
      </c>
      <c r="T26" s="278">
        <f>[6]Résumé!G$36-E26</f>
        <v>0</v>
      </c>
      <c r="U26" s="278">
        <f>[6]Résumé!B$36-G26</f>
        <v>0</v>
      </c>
      <c r="V26" s="278">
        <f>[6]Résumé!C$36-H26</f>
        <v>0</v>
      </c>
      <c r="W26" s="278">
        <f>[6]Résumé!D$36-I26</f>
        <v>0</v>
      </c>
      <c r="X26" s="278">
        <f>[6]Résumé!H$36-K26</f>
        <v>0</v>
      </c>
      <c r="Y26" s="278">
        <f>[6]Résumé!I$36-L26</f>
        <v>0</v>
      </c>
      <c r="Z26" s="278">
        <f>[6]Résumé!J$36-M26</f>
        <v>0</v>
      </c>
      <c r="AA26" s="278">
        <f>[6]Résumé!N$36-N26</f>
        <v>1.2790653265325691E-2</v>
      </c>
      <c r="AB26" s="278">
        <f>[6]Résumé!O$36-O26</f>
        <v>-1.3514168756010303E-3</v>
      </c>
      <c r="AC26" s="278">
        <f>[6]Résumé!P$36-P26</f>
        <v>3.3048548904248687E-2</v>
      </c>
      <c r="HL26" s="121"/>
      <c r="HM26" s="121"/>
      <c r="HN26" s="121"/>
      <c r="HO26" s="121"/>
      <c r="HP26" s="121"/>
      <c r="HQ26" s="121"/>
    </row>
    <row r="27" spans="1:225" x14ac:dyDescent="0.2">
      <c r="I27" s="172"/>
      <c r="J27" s="172"/>
      <c r="K27" s="122"/>
      <c r="M27" s="122"/>
      <c r="N27" s="122"/>
      <c r="O27" s="122"/>
      <c r="P27" s="253"/>
      <c r="Q27" s="122"/>
      <c r="R27" s="177"/>
      <c r="HL27" s="121"/>
      <c r="HM27" s="121"/>
      <c r="HN27" s="121"/>
    </row>
    <row r="29" spans="1:225" x14ac:dyDescent="0.2">
      <c r="B29" s="279"/>
    </row>
    <row r="37" spans="24:24" x14ac:dyDescent="0.2">
      <c r="X37" s="121">
        <f>[7]RA_INDICES!$BZ$134</f>
        <v>100.96758317388365</v>
      </c>
    </row>
    <row r="66" spans="13:16" x14ac:dyDescent="0.2">
      <c r="M66" s="755"/>
      <c r="N66" s="755"/>
      <c r="O66" s="755"/>
    </row>
    <row r="67" spans="13:16" x14ac:dyDescent="0.2">
      <c r="M67" s="755"/>
      <c r="N67" s="755"/>
      <c r="O67" s="755"/>
    </row>
    <row r="68" spans="13:16" x14ac:dyDescent="0.2">
      <c r="M68" s="755"/>
      <c r="N68" s="755"/>
      <c r="O68" s="755"/>
    </row>
    <row r="70" spans="13:16" x14ac:dyDescent="0.2">
      <c r="P70" s="177"/>
    </row>
    <row r="71" spans="13:16" x14ac:dyDescent="0.2">
      <c r="M71" s="756"/>
      <c r="N71" s="756"/>
      <c r="O71" s="756"/>
      <c r="P71" s="756"/>
    </row>
    <row r="72" spans="13:16" x14ac:dyDescent="0.2">
      <c r="P72" s="177"/>
    </row>
    <row r="73" spans="13:16" x14ac:dyDescent="0.2">
      <c r="P73" s="177"/>
    </row>
    <row r="74" spans="13:16" x14ac:dyDescent="0.2">
      <c r="M74" s="756"/>
      <c r="N74" s="756"/>
      <c r="O74" s="756"/>
      <c r="P74" s="756"/>
    </row>
    <row r="75" spans="13:16" x14ac:dyDescent="0.2">
      <c r="P75" s="177"/>
    </row>
    <row r="76" spans="13:16" x14ac:dyDescent="0.2">
      <c r="P76" s="177"/>
    </row>
    <row r="84" spans="4:5" x14ac:dyDescent="0.2">
      <c r="D84" s="757" t="s">
        <v>134</v>
      </c>
      <c r="E84" s="757">
        <f>MAX([7]NSA_R9!$3:$3)</f>
        <v>44652</v>
      </c>
    </row>
    <row r="85" spans="4:5" x14ac:dyDescent="0.2">
      <c r="D85" s="757" t="s">
        <v>133</v>
      </c>
      <c r="E85" s="757">
        <f>MAX('[8]RA R9'!$3:$3)</f>
        <v>44593</v>
      </c>
    </row>
  </sheetData>
  <mergeCells count="13">
    <mergeCell ref="AA6:AC6"/>
    <mergeCell ref="R6:T6"/>
    <mergeCell ref="G3:I3"/>
    <mergeCell ref="G4:I4"/>
    <mergeCell ref="K5:M5"/>
    <mergeCell ref="U6:W6"/>
    <mergeCell ref="N6:P6"/>
    <mergeCell ref="R5:AC5"/>
    <mergeCell ref="B6:B7"/>
    <mergeCell ref="K6:M6"/>
    <mergeCell ref="X6:Z6"/>
    <mergeCell ref="G6:J6"/>
    <mergeCell ref="C6:F6"/>
  </mergeCells>
  <conditionalFormatting sqref="R8:Z26">
    <cfRule type="cellIs" dxfId="121" priority="2" operator="notEqual">
      <formula>0</formula>
    </cfRule>
  </conditionalFormatting>
  <conditionalFormatting sqref="AA8:AC26">
    <cfRule type="cellIs" dxfId="120" priority="1" operator="notEqual">
      <formula>0</formula>
    </cfRule>
  </conditionalFormatting>
  <pageMargins left="0.23622047244094491" right="0.23622047244094491" top="0.35433070866141736" bottom="0.98425196850393704" header="0.51181102362204722" footer="0.51181102362204722"/>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tint="-0.249977111117893"/>
  </sheetPr>
  <dimension ref="A1:J15"/>
  <sheetViews>
    <sheetView showGridLines="0" workbookViewId="0">
      <selection activeCell="M6" sqref="M6"/>
    </sheetView>
  </sheetViews>
  <sheetFormatPr baseColWidth="10" defaultColWidth="8.7109375" defaultRowHeight="12.75" x14ac:dyDescent="0.2"/>
  <cols>
    <col min="1" max="1" width="10" style="475" bestFit="1" customWidth="1"/>
    <col min="2" max="2" width="38.28515625" style="475" customWidth="1"/>
    <col min="3" max="3" width="10.5703125" style="475" customWidth="1"/>
    <col min="4" max="6" width="11.28515625" style="475" customWidth="1"/>
    <col min="7" max="9" width="10.5703125" style="475" customWidth="1"/>
    <col min="10" max="10" width="6.28515625" style="475" bestFit="1" customWidth="1"/>
    <col min="11" max="16384" width="8.7109375" style="475"/>
  </cols>
  <sheetData>
    <row r="1" spans="1:10" ht="13.5" thickBot="1" x14ac:dyDescent="0.25">
      <c r="A1" s="176"/>
      <c r="B1" s="176"/>
      <c r="C1" s="473"/>
      <c r="D1" s="473"/>
      <c r="E1" s="473"/>
      <c r="F1" s="473"/>
      <c r="G1" s="474" t="s">
        <v>74</v>
      </c>
      <c r="H1" s="473"/>
      <c r="I1" s="473"/>
    </row>
    <row r="2" spans="1:10" ht="16.5" thickBot="1" x14ac:dyDescent="0.3">
      <c r="A2" s="123"/>
      <c r="B2" s="476" t="s">
        <v>75</v>
      </c>
      <c r="C2" s="477"/>
      <c r="D2" s="123"/>
      <c r="E2" s="123"/>
      <c r="F2" s="123"/>
      <c r="H2" s="123"/>
      <c r="I2" s="123"/>
    </row>
    <row r="3" spans="1:10" x14ac:dyDescent="0.2">
      <c r="A3" s="122"/>
      <c r="B3" s="121"/>
      <c r="C3" s="777"/>
      <c r="D3" s="777"/>
      <c r="E3" s="777"/>
      <c r="F3" s="348"/>
      <c r="G3" s="777"/>
      <c r="H3" s="777"/>
      <c r="I3" s="777"/>
    </row>
    <row r="4" spans="1:10" x14ac:dyDescent="0.2">
      <c r="A4" s="121"/>
      <c r="B4" s="188"/>
      <c r="C4" s="778"/>
      <c r="D4" s="778"/>
      <c r="E4" s="778"/>
      <c r="F4" s="349"/>
      <c r="G4" s="778"/>
      <c r="H4" s="778"/>
      <c r="I4" s="778"/>
    </row>
    <row r="5" spans="1:10" x14ac:dyDescent="0.2">
      <c r="A5" s="121"/>
      <c r="B5" s="122"/>
      <c r="C5" s="121"/>
      <c r="D5" s="122"/>
      <c r="E5" s="121"/>
      <c r="F5" s="121"/>
      <c r="G5" s="122"/>
      <c r="H5" s="122"/>
      <c r="I5" s="122"/>
    </row>
    <row r="6" spans="1:10" ht="33.75" customHeight="1" x14ac:dyDescent="0.2">
      <c r="A6" s="121"/>
      <c r="B6" s="814" t="str">
        <f>"Évolution des remboursements de cliniques
en date de soins CVS-CJO
à fin "&amp;Titres!A7&amp;" 2022 
avec les remboursements à fin "&amp;Titres!A9&amp;" 2022"</f>
        <v>Évolution des remboursements de cliniques
en date de soins CVS-CJO
à fin février 2022 
avec les remboursements à fin avril 2022</v>
      </c>
      <c r="C6" s="763" t="s">
        <v>250</v>
      </c>
      <c r="D6" s="759"/>
      <c r="E6" s="759"/>
      <c r="F6" s="347"/>
      <c r="G6" s="758" t="s">
        <v>251</v>
      </c>
      <c r="H6" s="758"/>
      <c r="I6" s="758"/>
    </row>
    <row r="7" spans="1:10" ht="26.1" customHeight="1" x14ac:dyDescent="0.2">
      <c r="A7" s="121"/>
      <c r="B7" s="815"/>
      <c r="C7" s="478" t="s">
        <v>4</v>
      </c>
      <c r="D7" s="479" t="s">
        <v>1</v>
      </c>
      <c r="E7" s="480" t="s">
        <v>2</v>
      </c>
      <c r="F7" s="481" t="s">
        <v>243</v>
      </c>
      <c r="G7" s="478" t="s">
        <v>4</v>
      </c>
      <c r="H7" s="479" t="s">
        <v>1</v>
      </c>
      <c r="I7" s="482" t="s">
        <v>2</v>
      </c>
    </row>
    <row r="8" spans="1:10" ht="21" customHeight="1" x14ac:dyDescent="0.2">
      <c r="A8" s="121"/>
      <c r="B8" s="483" t="s">
        <v>63</v>
      </c>
      <c r="C8" s="484">
        <f>'[9]Evo ACM'!$CI$10</f>
        <v>0.10962272400392314</v>
      </c>
      <c r="D8" s="485">
        <f>'[10]Evo ACM'!$CI$10</f>
        <v>8.1634687173563592E-2</v>
      </c>
      <c r="E8" s="486">
        <f>'[11]Evo ACM'!$CI$10</f>
        <v>0.14392376214525648</v>
      </c>
      <c r="F8" s="487">
        <f>'[9]Evo ACM'!$BW$10</f>
        <v>-9.7278286750416054E-2</v>
      </c>
      <c r="G8" s="484">
        <f>'[9]Evo PCAP'!$CI$10</f>
        <v>4.9786392273073465E-2</v>
      </c>
      <c r="H8" s="488">
        <f>'[10]Evo PCAP'!$CI$10</f>
        <v>2.403653657763094E-2</v>
      </c>
      <c r="I8" s="489">
        <f>'[11]Evo PCAP'!$CI$10</f>
        <v>8.0694451697180813E-2</v>
      </c>
    </row>
    <row r="9" spans="1:10" ht="15" customHeight="1" x14ac:dyDescent="0.2">
      <c r="A9" s="490"/>
      <c r="B9" s="491" t="s">
        <v>50</v>
      </c>
      <c r="C9" s="492">
        <f>'[9]Evo ACM'!$CI$5</f>
        <v>0.12099999058010047</v>
      </c>
      <c r="D9" s="493">
        <f>'[10]Evo ACM'!$CI$5</f>
        <v>9.3854512686261327E-2</v>
      </c>
      <c r="E9" s="494">
        <f>'[11]Evo ACM'!$CI$5</f>
        <v>0.15371419179766455</v>
      </c>
      <c r="F9" s="495">
        <f>'[9]Evo ACM'!$BW$5</f>
        <v>-8.6654087344214314E-2</v>
      </c>
      <c r="G9" s="496">
        <f>'[9]Evo PCAP'!$CI$5</f>
        <v>4.8347077289122575E-2</v>
      </c>
      <c r="H9" s="497">
        <f>'[10]Evo PCAP'!$CI$5</f>
        <v>2.0331854484434642E-2</v>
      </c>
      <c r="I9" s="498">
        <f>'[11]Evo PCAP'!$CI$5</f>
        <v>8.1595433542350104E-2</v>
      </c>
      <c r="J9" s="499"/>
    </row>
    <row r="10" spans="1:10" s="510" customFormat="1" ht="15" customHeight="1" x14ac:dyDescent="0.2">
      <c r="A10" s="500"/>
      <c r="B10" s="501" t="s">
        <v>71</v>
      </c>
      <c r="C10" s="502">
        <f>'[9]Evo ACM'!$CI$6</f>
        <v>0.1123917029448116</v>
      </c>
      <c r="D10" s="503">
        <f>'[10]Evo ACM'!$CI$6</f>
        <v>8.2691126127293124E-2</v>
      </c>
      <c r="E10" s="504">
        <f>'[11]Evo ACM'!$CI$6</f>
        <v>0.14768154116823307</v>
      </c>
      <c r="F10" s="505">
        <f>'[9]Evo ACM'!$BW$6</f>
        <v>-9.4154863255802912E-2</v>
      </c>
      <c r="G10" s="506">
        <f>'[9]Evo PCAP'!$CI$6</f>
        <v>3.9208026654611317E-2</v>
      </c>
      <c r="H10" s="507">
        <f>'[10]Evo PCAP'!$CI$6</f>
        <v>1.6250350383537837E-2</v>
      </c>
      <c r="I10" s="508">
        <f>'[11]Evo PCAP'!$CI$6</f>
        <v>6.5815290796428227E-2</v>
      </c>
      <c r="J10" s="509"/>
    </row>
    <row r="11" spans="1:10" s="510" customFormat="1" ht="15" customHeight="1" x14ac:dyDescent="0.2">
      <c r="A11" s="500"/>
      <c r="B11" s="501" t="s">
        <v>72</v>
      </c>
      <c r="C11" s="502">
        <f>'[9]Evo ACM'!$CI$7</f>
        <v>0.22496629314926375</v>
      </c>
      <c r="D11" s="503">
        <f>'[10]Evo ACM'!$CI$7</f>
        <v>0.19681748394840026</v>
      </c>
      <c r="E11" s="504">
        <f>'[11]Evo ACM'!$CI$7</f>
        <v>0.25019370609040714</v>
      </c>
      <c r="F11" s="505">
        <f>'[9]Evo ACM'!$BW$7</f>
        <v>0.12296986928113118</v>
      </c>
      <c r="G11" s="506">
        <f>'[9]Evo PCAP'!$CI$7</f>
        <v>0.22813904977050758</v>
      </c>
      <c r="H11" s="507">
        <f>'[10]Evo PCAP'!$CI$7</f>
        <v>0.18104664127533887</v>
      </c>
      <c r="I11" s="508">
        <f>'[11]Evo PCAP'!$CI$7</f>
        <v>0.2705440380547115</v>
      </c>
      <c r="J11" s="509"/>
    </row>
    <row r="12" spans="1:10" s="510" customFormat="1" ht="15" customHeight="1" x14ac:dyDescent="0.2">
      <c r="A12" s="500"/>
      <c r="B12" s="501" t="s">
        <v>73</v>
      </c>
      <c r="C12" s="502">
        <f>'[9]Evo ACM'!$CI$8</f>
        <v>0.11781376054437476</v>
      </c>
      <c r="D12" s="503">
        <f>'[10]Evo ACM'!$CI$8</f>
        <v>0.11719932123934051</v>
      </c>
      <c r="E12" s="504">
        <f>'[11]Evo ACM'!$CI$8</f>
        <v>0.11883777295562958</v>
      </c>
      <c r="F12" s="505">
        <f>'[9]Evo ACM'!$BW$8</f>
        <v>-0.14037856219283773</v>
      </c>
      <c r="G12" s="506">
        <f>'[9]Evo PCAP'!$CI$8</f>
        <v>-1.062203606178147E-3</v>
      </c>
      <c r="H12" s="507">
        <f>'[10]Evo PCAP'!$CI$8</f>
        <v>-3.2926168119847832E-2</v>
      </c>
      <c r="I12" s="508">
        <f>'[11]Evo PCAP'!$CI$8</f>
        <v>5.3951787699985321E-2</v>
      </c>
      <c r="J12" s="509"/>
    </row>
    <row r="13" spans="1:10" ht="15" customHeight="1" x14ac:dyDescent="0.2">
      <c r="A13" s="490"/>
      <c r="B13" s="511" t="s">
        <v>70</v>
      </c>
      <c r="C13" s="512">
        <f>'[9]Evo ACM'!$CI$9</f>
        <v>3.2511111035599116E-2</v>
      </c>
      <c r="D13" s="513">
        <f>'[10]Evo ACM'!$CI$9</f>
        <v>3.4419396616609532E-3</v>
      </c>
      <c r="E13" s="514">
        <f>'[11]Evo ACM'!$CI$9</f>
        <v>7.2468817261471141E-2</v>
      </c>
      <c r="F13" s="515">
        <f>'[9]Evo ACM'!$BW$9</f>
        <v>-0.1632472875634372</v>
      </c>
      <c r="G13" s="516">
        <f>'[9]Evo PCAP'!$CI$9</f>
        <v>6.0518164287844067E-2</v>
      </c>
      <c r="H13" s="517">
        <f>'[10]Evo PCAP'!$CI$9</f>
        <v>5.0500331730738646E-2</v>
      </c>
      <c r="I13" s="518">
        <f>'[11]Evo PCAP'!$CI$9</f>
        <v>7.3608288811922273E-2</v>
      </c>
      <c r="J13" s="499"/>
    </row>
    <row r="14" spans="1:10" ht="10.5" customHeight="1" x14ac:dyDescent="0.2">
      <c r="A14" s="519"/>
      <c r="B14" s="520"/>
      <c r="C14" s="521"/>
      <c r="D14" s="521"/>
      <c r="E14" s="521"/>
      <c r="F14" s="521"/>
      <c r="G14" s="521"/>
      <c r="H14" s="521"/>
      <c r="I14" s="521"/>
    </row>
    <row r="15" spans="1:10" ht="10.5" customHeight="1" x14ac:dyDescent="0.2">
      <c r="A15" s="490"/>
      <c r="B15" s="522"/>
      <c r="C15" s="523"/>
      <c r="D15" s="812"/>
      <c r="E15" s="813"/>
      <c r="F15" s="524"/>
      <c r="G15" s="523"/>
      <c r="H15" s="523"/>
      <c r="I15" s="523"/>
    </row>
  </sheetData>
  <mergeCells count="8">
    <mergeCell ref="D15:E15"/>
    <mergeCell ref="B6:B7"/>
    <mergeCell ref="G3:I3"/>
    <mergeCell ref="C3:E3"/>
    <mergeCell ref="G4:I4"/>
    <mergeCell ref="C4:E4"/>
    <mergeCell ref="G6:I6"/>
    <mergeCell ref="C6:E6"/>
  </mergeCells>
  <pageMargins left="0" right="0" top="0.39370078740157483" bottom="0" header="0.11811023622047245" footer="0.11811023622047245"/>
  <pageSetup paperSize="9" scale="90" orientation="portrait" r:id="rId1"/>
  <headerFooter alignWithMargins="0">
    <oddHeader>&amp;L&amp;8&amp;Z&amp;F!&amp;A</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0" tint="-0.249977111117893"/>
  </sheetPr>
  <dimension ref="A1:G56"/>
  <sheetViews>
    <sheetView showGridLines="0" workbookViewId="0">
      <pane ySplit="1" topLeftCell="A14" activePane="bottomLeft" state="frozen"/>
      <selection sqref="A1:XFD1048576"/>
      <selection pane="bottomLeft" activeCell="D43" sqref="D43"/>
    </sheetView>
  </sheetViews>
  <sheetFormatPr baseColWidth="10" defaultColWidth="11.28515625" defaultRowHeight="12.75" x14ac:dyDescent="0.2"/>
  <cols>
    <col min="1" max="1" width="6.85546875" style="309" customWidth="1"/>
    <col min="2" max="2" width="30.85546875" style="306" customWidth="1"/>
    <col min="3" max="4" width="10" style="303" customWidth="1"/>
    <col min="5" max="5" width="10" style="304" customWidth="1"/>
    <col min="6" max="6" width="3.42578125" style="304" customWidth="1"/>
    <col min="7" max="7" width="11.7109375" style="304" customWidth="1"/>
    <col min="8" max="8" width="36.5703125" style="304" customWidth="1"/>
    <col min="9" max="16384" width="11.28515625" style="304"/>
  </cols>
  <sheetData>
    <row r="1" spans="1:5" x14ac:dyDescent="0.2">
      <c r="A1" s="302"/>
      <c r="B1" s="302"/>
    </row>
    <row r="2" spans="1:5" x14ac:dyDescent="0.2">
      <c r="A2" s="305"/>
    </row>
    <row r="3" spans="1:5" x14ac:dyDescent="0.2">
      <c r="A3" s="307" t="s">
        <v>213</v>
      </c>
      <c r="B3" s="308"/>
    </row>
    <row r="4" spans="1:5" x14ac:dyDescent="0.2">
      <c r="B4" s="304"/>
    </row>
    <row r="5" spans="1:5" x14ac:dyDescent="0.2">
      <c r="B5" s="304"/>
      <c r="C5" s="310">
        <f>[12]SUIVI_RA!AA$1</f>
        <v>44593</v>
      </c>
      <c r="D5" s="310">
        <f>[12]SUIVI_RA!AB$1</f>
        <v>44621</v>
      </c>
      <c r="E5" s="310">
        <f>[12]SUIVI_RA!AC$1</f>
        <v>44652</v>
      </c>
    </row>
    <row r="6" spans="1:5" x14ac:dyDescent="0.2">
      <c r="B6" s="311" t="s">
        <v>207</v>
      </c>
      <c r="C6" s="319">
        <f>[12]SUIVI_RA!AA$2/10^6        - [12]SUIVI_RA!$B$5/1000000</f>
        <v>8.4928844724996218</v>
      </c>
      <c r="D6" s="312">
        <f>[12]SUIVI_RA!AB$2/10^6        - [12]SUIVI_RA!$B$5/1000000</f>
        <v>4.2579032824999699</v>
      </c>
      <c r="E6" s="312">
        <f>[12]SUIVI_RA!AC$2/10^6        - [12]SUIVI_RA!$B$5/1000000</f>
        <v>3.14058992250003</v>
      </c>
    </row>
    <row r="7" spans="1:5" x14ac:dyDescent="0.2">
      <c r="B7" s="311" t="s">
        <v>208</v>
      </c>
      <c r="C7" s="313">
        <f>[12]SUIVI_RA!AA$3/10^6</f>
        <v>0.41332983999999906</v>
      </c>
      <c r="D7" s="314">
        <f>[12]SUIVI_RA!AB$3/10^6</f>
        <v>0.31765064000000004</v>
      </c>
      <c r="E7" s="314">
        <f>[12]SUIVI_RA!AC$3/10^6</f>
        <v>0.24433624000000201</v>
      </c>
    </row>
    <row r="8" spans="1:5" x14ac:dyDescent="0.2">
      <c r="B8" s="315" t="s">
        <v>126</v>
      </c>
      <c r="C8" s="316">
        <f>SUM([12]SUIVI_RA!$K$6:AA$6)/1000000</f>
        <v>80.965582322497639</v>
      </c>
      <c r="D8" s="316">
        <f>SUM([12]SUIVI_RA!$K$6:AB$6)/1000000</f>
        <v>85.541136244997602</v>
      </c>
      <c r="E8" s="317">
        <f>SUM([12]SUIVI_RA!$K$6:AC$6)/1000000</f>
        <v>88.926062407497639</v>
      </c>
    </row>
    <row r="10" spans="1:5" collapsed="1" x14ac:dyDescent="0.2">
      <c r="A10" s="307" t="s">
        <v>221</v>
      </c>
      <c r="B10" s="308"/>
    </row>
    <row r="11" spans="1:5" x14ac:dyDescent="0.2">
      <c r="B11" s="315" t="s">
        <v>124</v>
      </c>
      <c r="C11" s="318">
        <f>[13]MtRbses_postes_RA!AD$2</f>
        <v>44595</v>
      </c>
      <c r="D11" s="318">
        <f>[13]MtRbses_postes_RA!AE$2</f>
        <v>44626</v>
      </c>
      <c r="E11" s="318">
        <f>[13]MtRbses_postes_RA!AF$2</f>
        <v>44657</v>
      </c>
    </row>
    <row r="12" spans="1:5" x14ac:dyDescent="0.2">
      <c r="B12" s="306" t="s">
        <v>122</v>
      </c>
      <c r="C12" s="319">
        <f>[13]MtRbses_postes_RA!AD$46/10^6</f>
        <v>11.862780019999997</v>
      </c>
      <c r="D12" s="312">
        <f>[13]MtRbses_postes_RA!AE$46/10^6</f>
        <v>11.508049369999998</v>
      </c>
      <c r="E12" s="312">
        <f>[13]MtRbses_postes_RA!AF$46/10^6</f>
        <v>11.486379129999998</v>
      </c>
    </row>
    <row r="13" spans="1:5" x14ac:dyDescent="0.2">
      <c r="B13" s="306" t="s">
        <v>123</v>
      </c>
      <c r="C13" s="319">
        <f>SUM([13]MtRbses_postes_RA!$G$46:AD$46)/10^6</f>
        <v>169.73581944000003</v>
      </c>
      <c r="D13" s="319">
        <f>SUM([13]MtRbses_postes_RA!$G$46:AE$46)/10^6</f>
        <v>181.24386881000004</v>
      </c>
      <c r="E13" s="312">
        <f>SUM([13]MtRbses_postes_RA!$G$46:AF$46)/10^6</f>
        <v>192.73024794000003</v>
      </c>
    </row>
    <row r="14" spans="1:5" x14ac:dyDescent="0.2">
      <c r="C14" s="319"/>
      <c r="D14" s="319"/>
      <c r="E14" s="319"/>
    </row>
    <row r="15" spans="1:5" x14ac:dyDescent="0.2">
      <c r="A15" s="307" t="s">
        <v>127</v>
      </c>
      <c r="B15" s="308"/>
      <c r="C15" s="320"/>
      <c r="D15" s="320"/>
      <c r="E15" s="320"/>
    </row>
    <row r="16" spans="1:5" x14ac:dyDescent="0.2">
      <c r="C16" s="321">
        <f>[13]MtRbses_postes_RA!AD$2</f>
        <v>44595</v>
      </c>
      <c r="D16" s="321">
        <f>[13]MtRbses_postes_RA!AE$2</f>
        <v>44626</v>
      </c>
      <c r="E16" s="321">
        <f>[13]MtRbses_postes_RA!AF$2</f>
        <v>44657</v>
      </c>
    </row>
    <row r="17" spans="1:5" x14ac:dyDescent="0.2">
      <c r="A17" s="322"/>
      <c r="B17" s="306" t="s">
        <v>128</v>
      </c>
      <c r="C17" s="319"/>
      <c r="D17" s="319"/>
      <c r="E17" s="319"/>
    </row>
    <row r="18" spans="1:5" x14ac:dyDescent="0.2">
      <c r="A18" s="323"/>
      <c r="B18" s="306" t="s">
        <v>122</v>
      </c>
      <c r="C18" s="319">
        <f>[13]MtRbses_postes_RA!AD$30/10^6</f>
        <v>1.3059947999999999</v>
      </c>
      <c r="D18" s="312">
        <f>[13]MtRbses_postes_RA!AE$30/10^6</f>
        <v>1.0112924300000001</v>
      </c>
      <c r="E18" s="312">
        <f>[13]MtRbses_postes_RA!AF$30/10^6</f>
        <v>0.94468785000000011</v>
      </c>
    </row>
    <row r="19" spans="1:5" x14ac:dyDescent="0.2">
      <c r="A19" s="323"/>
      <c r="B19" s="306" t="s">
        <v>123</v>
      </c>
      <c r="C19" s="319">
        <f>SUM([13]MtRbses_postes_RA!$G$30:AD$30)/10^6</f>
        <v>17.942317599999999</v>
      </c>
      <c r="D19" s="319">
        <f>SUM([13]MtRbses_postes_RA!$G$30:AE$30)/10^6</f>
        <v>18.953610029999997</v>
      </c>
      <c r="E19" s="312">
        <f>SUM([13]MtRbses_postes_RA!$G$30:AF$30)/10^6</f>
        <v>19.898297879999998</v>
      </c>
    </row>
    <row r="20" spans="1:5" x14ac:dyDescent="0.2">
      <c r="A20" s="324"/>
      <c r="C20" s="319"/>
      <c r="D20" s="319"/>
      <c r="E20" s="319"/>
    </row>
    <row r="21" spans="1:5" x14ac:dyDescent="0.2">
      <c r="A21" s="323"/>
      <c r="B21" s="325" t="s">
        <v>206</v>
      </c>
      <c r="C21" s="326">
        <f>SUM([12]SUIVI_RA!AA$8:AA$13)/10^6</f>
        <v>1.7106580900000001</v>
      </c>
      <c r="D21" s="327">
        <f>SUM([12]SUIVI_RA!AB$8:AB$13)/10^6</f>
        <v>0.93194999999999995</v>
      </c>
      <c r="E21" s="327">
        <f>SUM([12]SUIVI_RA!AC$8:AC$13)/10^6</f>
        <v>0.68402243000000007</v>
      </c>
    </row>
    <row r="22" spans="1:5" x14ac:dyDescent="0.2">
      <c r="A22" s="328"/>
      <c r="B22" s="325" t="s">
        <v>209</v>
      </c>
      <c r="C22" s="326">
        <f>SUM([12]SUIVI_RA!$K$8:AA$13)/10^6</f>
        <v>8.5281055200000022</v>
      </c>
      <c r="D22" s="326">
        <f>SUM([12]SUIVI_RA!$K$8:AB$13)/10^6</f>
        <v>9.4600555200000009</v>
      </c>
      <c r="E22" s="327">
        <f>SUM([12]SUIVI_RA!$K$8:AC$13)/10^6</f>
        <v>10.14407795</v>
      </c>
    </row>
    <row r="23" spans="1:5" x14ac:dyDescent="0.2">
      <c r="A23" s="329"/>
      <c r="E23" s="303"/>
    </row>
    <row r="24" spans="1:5" x14ac:dyDescent="0.2">
      <c r="A24" s="320"/>
    </row>
    <row r="26" spans="1:5" x14ac:dyDescent="0.2">
      <c r="A26" s="307" t="s">
        <v>135</v>
      </c>
      <c r="B26" s="308"/>
      <c r="C26" s="318">
        <f>[14]RBSE_RA!ER$3</f>
        <v>44593</v>
      </c>
      <c r="D26" s="318">
        <f>[14]RBSE_RA!ES$3</f>
        <v>44621</v>
      </c>
      <c r="E26" s="318">
        <f>[14]RBSE_RA!ET$3</f>
        <v>44652</v>
      </c>
    </row>
    <row r="27" spans="1:5" x14ac:dyDescent="0.2">
      <c r="C27" s="316">
        <f>[14]RBSE_RA!ER$12/10^6</f>
        <v>1.0677730000000001</v>
      </c>
      <c r="D27" s="317">
        <f>[14]RBSE_RA!ES$12/10^6</f>
        <v>0.35162900000000002</v>
      </c>
      <c r="E27" s="317">
        <f>[14]RBSE_RA!ET$12/10^6</f>
        <v>0.42994500000000002</v>
      </c>
    </row>
    <row r="28" spans="1:5" x14ac:dyDescent="0.2">
      <c r="B28" s="306" t="s">
        <v>129</v>
      </c>
      <c r="C28" s="316">
        <f>SUM([14]RBSE_RA!$EE$12:ER$12)/10^6</f>
        <v>21.098327000000001</v>
      </c>
      <c r="D28" s="316">
        <f>SUM([14]RBSE_RA!$EE$12:ES$12)/10^6</f>
        <v>21.449956</v>
      </c>
      <c r="E28" s="317">
        <f>SUM([14]RBSE_RA!$EE$12:ET$12)/10^6</f>
        <v>21.879901</v>
      </c>
    </row>
    <row r="31" spans="1:5" x14ac:dyDescent="0.2">
      <c r="A31" s="330" t="s">
        <v>178</v>
      </c>
      <c r="B31" s="331"/>
    </row>
    <row r="32" spans="1:5" x14ac:dyDescent="0.2">
      <c r="C32" s="318">
        <f>'[15]Récap PCAP'!AZ2</f>
        <v>44595</v>
      </c>
      <c r="D32" s="318">
        <f>'[15]Récap PCAP'!BA2</f>
        <v>44626</v>
      </c>
      <c r="E32" s="318">
        <f>'[15]Récap PCAP'!BB2</f>
        <v>44657</v>
      </c>
    </row>
    <row r="33" spans="1:7" x14ac:dyDescent="0.2">
      <c r="B33" s="332" t="s">
        <v>211</v>
      </c>
      <c r="C33" s="333">
        <f>'[15]Récap PCAP'!BO3</f>
        <v>1.9435029300000004</v>
      </c>
      <c r="D33" s="333">
        <f>'[15]Récap PCAP'!BP3</f>
        <v>2.5019506300000001</v>
      </c>
      <c r="E33" s="350">
        <f>'[15]Récap PCAP'!BQ3</f>
        <v>2.119544879999999</v>
      </c>
    </row>
    <row r="34" spans="1:7" x14ac:dyDescent="0.2">
      <c r="B34" s="332" t="s">
        <v>212</v>
      </c>
      <c r="C34" s="333">
        <f>'[15]Récap PCAP'!BO4</f>
        <v>2.0954303300000001</v>
      </c>
      <c r="D34" s="333">
        <f>'[15]Récap PCAP'!BP4</f>
        <v>1.9435029300000004</v>
      </c>
      <c r="E34" s="350">
        <f>'[15]Récap PCAP'!BQ4</f>
        <v>2.5019506300000001</v>
      </c>
    </row>
    <row r="35" spans="1:7" x14ac:dyDescent="0.2">
      <c r="B35" s="303" t="s">
        <v>179</v>
      </c>
      <c r="C35" s="334">
        <f>'[15]Récap PCAP'!BO5</f>
        <v>5.58372490628899E-2</v>
      </c>
      <c r="D35" s="334">
        <f>'[15]Récap PCAP'!BP5</f>
        <v>5.8349105896555155E-2</v>
      </c>
      <c r="E35" s="351">
        <f>'[15]Récap PCAP'!BQ5</f>
        <v>5.8175640735159843E-2</v>
      </c>
    </row>
    <row r="36" spans="1:7" x14ac:dyDescent="0.2">
      <c r="B36" s="303" t="str">
        <f>'[15]Récap PCAP'!$BM$6</f>
        <v>évo audio n/n-12</v>
      </c>
      <c r="C36" s="335">
        <f>'[15]Récap PCAP'!BO6</f>
        <v>0.20904898102098812</v>
      </c>
      <c r="D36" s="335">
        <f>'[15]Récap PCAP'!BP6</f>
        <v>8.6764896915238365E-2</v>
      </c>
      <c r="E36" s="352">
        <f>'[15]Récap PCAP'!BQ6</f>
        <v>2.8271372841387477E-2</v>
      </c>
    </row>
    <row r="37" spans="1:7" x14ac:dyDescent="0.2">
      <c r="B37" s="303" t="s">
        <v>233</v>
      </c>
      <c r="C37" s="336">
        <f>'[15]Récap PCAP'!BO7</f>
        <v>0.81666398218155623</v>
      </c>
      <c r="D37" s="336">
        <f>'[15]Récap PCAP'!BP7</f>
        <v>0.92642561921420974</v>
      </c>
      <c r="E37" s="353">
        <f>'[15]Récap PCAP'!BQ7</f>
        <v>15.609198866043895</v>
      </c>
    </row>
    <row r="38" spans="1:7" x14ac:dyDescent="0.2">
      <c r="B38" s="303" t="s">
        <v>180</v>
      </c>
      <c r="C38" s="333">
        <f>'[15]Récap PCAP'!BO8</f>
        <v>11.588566116957686</v>
      </c>
      <c r="D38" s="333">
        <f>'[15]Récap PCAP'!BP8</f>
        <v>13.726957835028392</v>
      </c>
      <c r="E38" s="350">
        <f>'[15]Récap PCAP'!BQ8</f>
        <v>0.15730510139813256</v>
      </c>
    </row>
    <row r="39" spans="1:7" x14ac:dyDescent="0.2">
      <c r="B39" s="303" t="s">
        <v>181</v>
      </c>
      <c r="C39" s="333">
        <f>'[15]Récap PCAP'!BO9</f>
        <v>0.97259020562943233</v>
      </c>
      <c r="D39" s="333">
        <f>'[15]Récap PCAP'!BP9</f>
        <v>0.46323414750073721</v>
      </c>
      <c r="E39" s="350">
        <f>'[15]Récap PCAP'!BQ9</f>
        <v>0.16432709364529263</v>
      </c>
    </row>
    <row r="40" spans="1:7" x14ac:dyDescent="0.2">
      <c r="B40" s="303" t="s">
        <v>182</v>
      </c>
      <c r="C40" s="333">
        <f>'[15]Récap PCAP'!BO10</f>
        <v>1.0633864969841111</v>
      </c>
      <c r="D40" s="333">
        <f>'[15]Récap PCAP'!BP10</f>
        <v>0.46077723142477739</v>
      </c>
      <c r="E40" s="350">
        <f>'[15]Récap PCAP'!BQ10</f>
        <v>0.14760538061095546</v>
      </c>
    </row>
    <row r="41" spans="1:7" x14ac:dyDescent="0.2">
      <c r="B41" s="303"/>
      <c r="E41" s="303"/>
    </row>
    <row r="42" spans="1:7" x14ac:dyDescent="0.2">
      <c r="A42" s="330" t="s">
        <v>215</v>
      </c>
      <c r="B42" s="331"/>
      <c r="E42" s="303"/>
    </row>
    <row r="43" spans="1:7" x14ac:dyDescent="0.2">
      <c r="B43" s="303"/>
      <c r="C43" s="318">
        <f>C26</f>
        <v>44593</v>
      </c>
      <c r="D43" s="322" t="s">
        <v>240</v>
      </c>
      <c r="E43" s="322"/>
    </row>
    <row r="44" spans="1:7" s="337" customFormat="1" x14ac:dyDescent="0.2">
      <c r="A44" s="337" t="s">
        <v>217</v>
      </c>
      <c r="B44" s="338"/>
      <c r="C44" s="339">
        <f>ROUND(SUM('[16]suivi VAG en date remboursement'!$B$17:F$17)/1000,0)*1000</f>
        <v>663000</v>
      </c>
      <c r="D44" s="303"/>
      <c r="E44" s="303"/>
    </row>
    <row r="45" spans="1:7" s="337" customFormat="1" x14ac:dyDescent="0.2">
      <c r="A45" s="337" t="s">
        <v>219</v>
      </c>
      <c r="B45" s="338"/>
      <c r="C45" s="339">
        <f>ROUND(SUM('[16]suivi VAG en date remboursement'!$B$41:F$41)/1000,0)*1000</f>
        <v>591000</v>
      </c>
      <c r="D45" s="303"/>
      <c r="E45" s="303"/>
    </row>
    <row r="46" spans="1:7" s="338" customFormat="1" x14ac:dyDescent="0.2">
      <c r="C46" s="339"/>
      <c r="D46" s="303"/>
      <c r="E46" s="303"/>
    </row>
    <row r="47" spans="1:7" s="337" customFormat="1" x14ac:dyDescent="0.2">
      <c r="A47" s="337" t="s">
        <v>216</v>
      </c>
      <c r="B47" s="338"/>
      <c r="C47" s="340">
        <f>'[16]suivi VAG en date remboursement'!F$53</f>
        <v>0.59341198718411992</v>
      </c>
      <c r="D47" s="303"/>
      <c r="E47" s="303"/>
    </row>
    <row r="48" spans="1:7" s="341" customFormat="1" x14ac:dyDescent="0.2">
      <c r="A48" s="341" t="s">
        <v>218</v>
      </c>
      <c r="B48" s="342"/>
      <c r="C48" s="343">
        <f>'[16]suivi VAG en date remboursement'!F$52</f>
        <v>0.61889592517262582</v>
      </c>
      <c r="D48" s="303"/>
      <c r="E48" s="303"/>
      <c r="G48" s="344"/>
    </row>
    <row r="49" spans="2:5" s="337" customFormat="1" x14ac:dyDescent="0.2">
      <c r="B49" s="345"/>
      <c r="C49" s="346">
        <f>(C47-C48)*100</f>
        <v>-2.54839379885059</v>
      </c>
      <c r="D49" s="303"/>
      <c r="E49" s="303"/>
    </row>
    <row r="50" spans="2:5" x14ac:dyDescent="0.2">
      <c r="D50" s="304"/>
    </row>
    <row r="51" spans="2:5" x14ac:dyDescent="0.2">
      <c r="D51" s="304"/>
    </row>
    <row r="52" spans="2:5" x14ac:dyDescent="0.2">
      <c r="D52" s="304"/>
    </row>
    <row r="53" spans="2:5" x14ac:dyDescent="0.2">
      <c r="D53" s="304"/>
    </row>
    <row r="54" spans="2:5" x14ac:dyDescent="0.2">
      <c r="D54" s="304"/>
    </row>
    <row r="55" spans="2:5" x14ac:dyDescent="0.2">
      <c r="D55" s="304"/>
    </row>
    <row r="56" spans="2:5" x14ac:dyDescent="0.2">
      <c r="D56" s="304"/>
    </row>
  </sheetData>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election activeCell="T24" sqref="T24"/>
    </sheetView>
  </sheetViews>
  <sheetFormatPr baseColWidth="10" defaultColWidth="11.42578125" defaultRowHeight="15" outlineLevelCol="1" x14ac:dyDescent="0.25"/>
  <cols>
    <col min="1" max="1" width="12.7109375" style="433" customWidth="1"/>
    <col min="2" max="2" width="12.7109375" style="434" customWidth="1"/>
    <col min="3" max="3" width="29.85546875" style="357" bestFit="1" customWidth="1"/>
    <col min="4" max="7" width="9.7109375" style="357" customWidth="1"/>
    <col min="8" max="8" width="9.7109375" style="357" hidden="1" customWidth="1" outlineLevel="1"/>
    <col min="9" max="9" width="9.7109375" style="357" customWidth="1" collapsed="1"/>
    <col min="10" max="10" width="9.7109375" style="357" hidden="1" customWidth="1" outlineLevel="1"/>
    <col min="11" max="11" width="9.7109375" style="357" customWidth="1" collapsed="1"/>
    <col min="12" max="12" width="9.7109375" style="357" hidden="1" customWidth="1" outlineLevel="1"/>
    <col min="13" max="13" width="9.7109375" style="357" customWidth="1" collapsed="1"/>
    <col min="14" max="15" width="9.7109375" style="357" hidden="1" customWidth="1" outlineLevel="1"/>
    <col min="16" max="16" width="3.42578125" style="357" customWidth="1" collapsed="1"/>
    <col min="17" max="17" width="3.42578125" style="357" customWidth="1"/>
    <col min="18" max="18" width="31.85546875" style="357" customWidth="1"/>
    <col min="19" max="25" width="11.7109375" style="357" customWidth="1"/>
    <col min="26" max="26" width="14.140625" style="357" customWidth="1"/>
    <col min="27" max="27" width="8" style="357" customWidth="1"/>
    <col min="28" max="16384" width="11.42578125" style="357"/>
  </cols>
  <sheetData>
    <row r="1" spans="1:27" s="356" customFormat="1" ht="12.75" x14ac:dyDescent="0.2">
      <c r="A1" s="431"/>
      <c r="B1" s="432"/>
      <c r="C1" s="354" t="s">
        <v>203</v>
      </c>
      <c r="D1" s="355"/>
      <c r="E1" s="355"/>
      <c r="F1" s="355"/>
      <c r="G1" s="355"/>
      <c r="H1" s="355"/>
      <c r="I1" s="355"/>
      <c r="J1" s="355"/>
      <c r="K1" s="355"/>
      <c r="L1" s="355"/>
      <c r="M1" s="355"/>
      <c r="N1" s="355"/>
      <c r="O1" s="355"/>
    </row>
    <row r="2" spans="1:27" x14ac:dyDescent="0.25">
      <c r="U2" s="358"/>
      <c r="V2" s="358"/>
      <c r="W2" s="358"/>
      <c r="X2" s="358"/>
      <c r="Y2" s="358"/>
      <c r="Z2" s="359"/>
      <c r="AA2" s="360"/>
    </row>
    <row r="3" spans="1:27" ht="34.5" customHeight="1" x14ac:dyDescent="0.25">
      <c r="D3" s="423">
        <f>[17]Suivi!AQ3</f>
        <v>43922</v>
      </c>
      <c r="E3" s="423">
        <f>[17]Suivi!BC3</f>
        <v>44287</v>
      </c>
      <c r="F3" s="423">
        <f>[17]Suivi!BO3</f>
        <v>44652</v>
      </c>
      <c r="I3" s="423">
        <f>[17]Suivi!AQ3</f>
        <v>43922</v>
      </c>
      <c r="J3" s="357">
        <f>[17]Suivi!BB17</f>
        <v>4.2675596545910466E-2</v>
      </c>
      <c r="K3" s="423">
        <f>[17]Suivi!BC3</f>
        <v>44287</v>
      </c>
      <c r="L3" s="357">
        <f>[17]Suivi!BN17</f>
        <v>0.10781292507205453</v>
      </c>
      <c r="M3" s="423">
        <f>[17]Suivi!BO3</f>
        <v>44652</v>
      </c>
    </row>
    <row r="4" spans="1:27" ht="39.950000000000003" customHeight="1" x14ac:dyDescent="0.25">
      <c r="C4" s="816" t="s">
        <v>238</v>
      </c>
      <c r="D4" s="821" t="s">
        <v>254</v>
      </c>
      <c r="E4" s="819"/>
      <c r="F4" s="820"/>
      <c r="G4" s="361" t="s">
        <v>242</v>
      </c>
      <c r="H4" s="362"/>
      <c r="I4" s="818" t="s">
        <v>255</v>
      </c>
      <c r="J4" s="819"/>
      <c r="K4" s="819"/>
      <c r="L4" s="819"/>
      <c r="M4" s="820"/>
      <c r="N4" s="363" t="s">
        <v>239</v>
      </c>
      <c r="O4" s="364"/>
    </row>
    <row r="5" spans="1:27" ht="39.950000000000003" customHeight="1" x14ac:dyDescent="0.25">
      <c r="C5" s="817"/>
      <c r="D5" s="472" t="str">
        <f>"fin "&amp;Titres!A9&amp;" 2020"</f>
        <v>fin avril 2020</v>
      </c>
      <c r="E5" s="366" t="str">
        <f>"fin "&amp;Titres!A9&amp;" 2021"</f>
        <v>fin avril 2021</v>
      </c>
      <c r="F5" s="424" t="str">
        <f>"fin "&amp;Titres!A9&amp;" 2022"</f>
        <v>fin avril 2022</v>
      </c>
      <c r="G5" s="368" t="str">
        <f>"janv-"&amp;Titres!A9&amp;" 2022"</f>
        <v>janv-avril 2022</v>
      </c>
      <c r="H5" s="450">
        <f>[17]Suivi!$AP$3</f>
        <v>43891</v>
      </c>
      <c r="I5" s="365" t="str">
        <f>"fin "&amp;Titres!A9&amp;" 2020"</f>
        <v>fin avril 2020</v>
      </c>
      <c r="J5" s="458">
        <f>[17]Suivi!$BB$3</f>
        <v>44256</v>
      </c>
      <c r="K5" s="366" t="str">
        <f>"fin "&amp;Titres!A9&amp;" 2021"</f>
        <v>fin avril 2021</v>
      </c>
      <c r="L5" s="465">
        <f>[17]Suivi!$BN$3</f>
        <v>44621</v>
      </c>
      <c r="M5" s="367" t="str">
        <f>"fin "&amp;Titres!A9&amp;" 2022"</f>
        <v>fin avril 2022</v>
      </c>
      <c r="N5" s="366" t="str">
        <f>K5</f>
        <v>fin avril 2021</v>
      </c>
      <c r="O5" s="360"/>
      <c r="P5" s="364"/>
    </row>
    <row r="6" spans="1:27" ht="18" customHeight="1" x14ac:dyDescent="0.25">
      <c r="A6" s="444" t="str">
        <f>[17]Suivi!C67</f>
        <v>IJ Mal-AT RA</v>
      </c>
      <c r="B6" s="435" t="str">
        <f>[17]Suivi!C4</f>
        <v>IJ Mal-AT RA</v>
      </c>
      <c r="C6" s="369" t="s">
        <v>196</v>
      </c>
      <c r="D6" s="370">
        <f>[17]Suivi!AQ67</f>
        <v>8.4070225162780732E-2</v>
      </c>
      <c r="E6" s="371">
        <f>[17]Suivi!BC67</f>
        <v>8.24963984512741E-2</v>
      </c>
      <c r="F6" s="425">
        <f>[17]Suivi!BO67</f>
        <v>1.1696084436908727E-2</v>
      </c>
      <c r="G6" s="373">
        <f>[17]Suivi!BO4</f>
        <v>241672.682</v>
      </c>
      <c r="H6" s="451">
        <f>[17]Suivi!AP17</f>
        <v>3.9753206149967912E-2</v>
      </c>
      <c r="I6" s="374">
        <f>[17]Suivi!AQ17</f>
        <v>0.15283588020157168</v>
      </c>
      <c r="J6" s="459">
        <f>[17]Suivi!BB17</f>
        <v>4.2675596545910466E-2</v>
      </c>
      <c r="K6" s="371">
        <f>[17]Suivi!BC17</f>
        <v>-5.6239197159608567E-2</v>
      </c>
      <c r="L6" s="466">
        <f>[17]Suivi!BN17</f>
        <v>0.10781292507205453</v>
      </c>
      <c r="M6" s="372">
        <f>[17]Suivi!BO17</f>
        <v>8.9595933285548268E-2</v>
      </c>
      <c r="N6" s="375">
        <f>[17]Suivi!BC32</f>
        <v>4.3073015585315844E-2</v>
      </c>
      <c r="O6" s="360"/>
      <c r="P6" s="360"/>
    </row>
    <row r="7" spans="1:27" ht="18" customHeight="1" x14ac:dyDescent="0.25">
      <c r="A7" s="445" t="str">
        <f>[17]Suivi!C68</f>
        <v>IJ Maladie</v>
      </c>
      <c r="B7" s="436" t="str">
        <f>[17]Suivi!C5</f>
        <v>IJ Maladie</v>
      </c>
      <c r="C7" s="376" t="s">
        <v>197</v>
      </c>
      <c r="D7" s="377">
        <f>[17]Suivi!AQ68</f>
        <v>0.11441219444569128</v>
      </c>
      <c r="E7" s="378">
        <f>[17]Suivi!BC68</f>
        <v>0.10445376063067813</v>
      </c>
      <c r="F7" s="426">
        <f>[17]Suivi!BO68</f>
        <v>5.3493760164784465E-3</v>
      </c>
      <c r="G7" s="380">
        <f>[17]Suivi!BO5</f>
        <v>159530.64800000002</v>
      </c>
      <c r="H7" s="452">
        <f>[17]Suivi!AP18</f>
        <v>5.9095264214080512E-2</v>
      </c>
      <c r="I7" s="381">
        <f>[17]Suivi!AQ18</f>
        <v>0.24987383255029005</v>
      </c>
      <c r="J7" s="460">
        <f>[17]Suivi!BB18</f>
        <v>4.5991703837251707E-2</v>
      </c>
      <c r="K7" s="378">
        <f>[17]Suivi!BC18</f>
        <v>-0.11170527529695684</v>
      </c>
      <c r="L7" s="467">
        <f>[17]Suivi!BN18</f>
        <v>0.16508506368772369</v>
      </c>
      <c r="M7" s="379">
        <f>[17]Suivi!BO18</f>
        <v>0.14322963819935164</v>
      </c>
      <c r="N7" s="382">
        <f>[17]Suivi!BC33</f>
        <v>5.3687018046059576E-2</v>
      </c>
      <c r="O7" s="383"/>
      <c r="P7" s="383"/>
    </row>
    <row r="8" spans="1:27" ht="18" customHeight="1" x14ac:dyDescent="0.25">
      <c r="A8" s="446" t="str">
        <f>[17]Suivi!C72</f>
        <v>IJ Maladie NSA</v>
      </c>
      <c r="B8" s="437" t="str">
        <f>[17]Suivi!C9</f>
        <v>IJ Maladie NSA</v>
      </c>
      <c r="C8" s="384" t="s">
        <v>198</v>
      </c>
      <c r="D8" s="385">
        <f>[17]Suivi!AQ72</f>
        <v>2.7637614263591237E-2</v>
      </c>
      <c r="E8" s="386">
        <f>[17]Suivi!BC72</f>
        <v>7.1119292458949213E-2</v>
      </c>
      <c r="F8" s="427">
        <f>[17]Suivi!BO72</f>
        <v>-8.3131584362717281E-2</v>
      </c>
      <c r="G8" s="388">
        <f>[17]Suivi!BO9</f>
        <v>23076.771000000001</v>
      </c>
      <c r="H8" s="453">
        <f>[17]Suivi!AP22</f>
        <v>1.1147452549115533E-2</v>
      </c>
      <c r="I8" s="389">
        <f>[17]Suivi!AQ22</f>
        <v>9.5148592563979895E-2</v>
      </c>
      <c r="J8" s="461">
        <f>[17]Suivi!BB22</f>
        <v>-7.6159708727861597E-2</v>
      </c>
      <c r="K8" s="386">
        <f>[17]Suivi!BC22</f>
        <v>-0.12922463459180389</v>
      </c>
      <c r="L8" s="468">
        <f>[17]Suivi!BN22</f>
        <v>6.6841253417145419E-2</v>
      </c>
      <c r="M8" s="387">
        <f>[17]Suivi!BO22</f>
        <v>2.740491913552523E-2</v>
      </c>
      <c r="N8" s="390">
        <f>[17]Suivi!BC37</f>
        <v>-2.3461001359305067E-2</v>
      </c>
      <c r="O8" s="360"/>
      <c r="P8" s="360"/>
    </row>
    <row r="9" spans="1:27" ht="18" customHeight="1" x14ac:dyDescent="0.25">
      <c r="A9" s="446" t="str">
        <f>[17]Suivi!C73</f>
        <v>IJ Mal SA</v>
      </c>
      <c r="B9" s="437" t="str">
        <f>[17]Suivi!C10</f>
        <v>IJ Mal SA</v>
      </c>
      <c r="C9" s="391" t="s">
        <v>199</v>
      </c>
      <c r="D9" s="385">
        <f>[17]Suivi!AQ73</f>
        <v>0.13411645524693472</v>
      </c>
      <c r="E9" s="386">
        <f>[17]Suivi!BC73</f>
        <v>0.11131248731630472</v>
      </c>
      <c r="F9" s="427">
        <f>[17]Suivi!BO73</f>
        <v>2.289631805325909E-2</v>
      </c>
      <c r="G9" s="388">
        <f>[17]Suivi!BO10</f>
        <v>136453.87700000001</v>
      </c>
      <c r="H9" s="453">
        <f>[17]Suivi!AP23</f>
        <v>7.0281131155244259E-2</v>
      </c>
      <c r="I9" s="389">
        <f>[17]Suivi!AQ23</f>
        <v>0.28555594270979334</v>
      </c>
      <c r="J9" s="461">
        <f>[17]Suivi!BB23</f>
        <v>7.291424036121219E-2</v>
      </c>
      <c r="K9" s="386">
        <f>[17]Suivi!BC23</f>
        <v>-0.10826344341507488</v>
      </c>
      <c r="L9" s="468">
        <f>[17]Suivi!BN23</f>
        <v>0.18372972800250742</v>
      </c>
      <c r="M9" s="387">
        <f>[17]Suivi!BO23</f>
        <v>0.16544954600090422</v>
      </c>
      <c r="N9" s="390">
        <f>[17]Suivi!BC38</f>
        <v>7.0690071705775237E-2</v>
      </c>
      <c r="O9" s="360"/>
      <c r="P9" s="360"/>
    </row>
    <row r="10" spans="1:27" ht="18" customHeight="1" x14ac:dyDescent="0.25">
      <c r="A10" s="447" t="str">
        <f>[17]Suivi!C74</f>
        <v>IJ Mal SA moins de 3mois</v>
      </c>
      <c r="B10" s="438" t="str">
        <f>[17]Suivi!C11</f>
        <v>IJ Mal SA moins de 3mois</v>
      </c>
      <c r="C10" s="392" t="s">
        <v>200</v>
      </c>
      <c r="D10" s="393">
        <f>[17]Suivi!AQ74</f>
        <v>0.23193663257181729</v>
      </c>
      <c r="E10" s="394">
        <f>[17]Suivi!BC74</f>
        <v>0.12824039843446378</v>
      </c>
      <c r="F10" s="428">
        <f>[17]Suivi!BO74</f>
        <v>9.7751946009161372E-4</v>
      </c>
      <c r="G10" s="396">
        <f>[17]Suivi!BO11</f>
        <v>81217.526720000082</v>
      </c>
      <c r="H10" s="454">
        <f>[17]Suivi!AP24</f>
        <v>0.10441267895498507</v>
      </c>
      <c r="I10" s="397">
        <f>[17]Suivi!AQ24</f>
        <v>0.55642704057611692</v>
      </c>
      <c r="J10" s="462">
        <f>[17]Suivi!BB24</f>
        <v>7.0469800635492019E-2</v>
      </c>
      <c r="K10" s="394">
        <f>[17]Suivi!BC24</f>
        <v>-0.22956465146356064</v>
      </c>
      <c r="L10" s="469">
        <f>[17]Suivi!BN24</f>
        <v>0.32689799108911166</v>
      </c>
      <c r="M10" s="395">
        <f>[17]Suivi!BO24</f>
        <v>0.29219167030267479</v>
      </c>
      <c r="N10" s="398">
        <f>[17]Suivi!BC39</f>
        <v>9.5046304718571895E-2</v>
      </c>
      <c r="O10" s="360"/>
      <c r="P10" s="360"/>
    </row>
    <row r="11" spans="1:27" ht="18" customHeight="1" x14ac:dyDescent="0.25">
      <c r="A11" s="447" t="str">
        <f>[17]Suivi!C77</f>
        <v>IJ Mal SA &lt;3mois hors COVID (*)</v>
      </c>
      <c r="B11" s="438" t="str">
        <f>[17]Suivi!C14</f>
        <v>IJ Mal SA &lt;3mois hors COVID (*)</v>
      </c>
      <c r="C11" s="399" t="s">
        <v>236</v>
      </c>
      <c r="D11" s="393">
        <f>[17]Suivi!AQ77</f>
        <v>0.1028594728848593</v>
      </c>
      <c r="E11" s="394">
        <f>[17]Suivi!BC77</f>
        <v>6.969057427351677E-2</v>
      </c>
      <c r="F11" s="428">
        <f>[17]Suivi!BO77</f>
        <v>-6.9220524747586332E-3</v>
      </c>
      <c r="G11" s="396">
        <f>[17]Suivi!BO14</f>
        <v>58478.298420000101</v>
      </c>
      <c r="H11" s="454">
        <f>[17]Suivi!AP27</f>
        <v>9.1621906670767084E-2</v>
      </c>
      <c r="I11" s="397">
        <f>[17]Suivi!AQ27</f>
        <v>0.19757796844441367</v>
      </c>
      <c r="J11" s="462">
        <f>[17]Suivi!BB27</f>
        <v>3.3128932999235694E-3</v>
      </c>
      <c r="K11" s="394">
        <f>[17]Suivi!BC27</f>
        <v>-8.7970991453424241E-2</v>
      </c>
      <c r="L11" s="469">
        <f>[17]Suivi!BN27</f>
        <v>2.9493754747029977E-2</v>
      </c>
      <c r="M11" s="395">
        <f>[17]Suivi!BO27</f>
        <v>2.1467192605944874E-2</v>
      </c>
      <c r="N11" s="398">
        <f>[17]Suivi!BC42</f>
        <v>4.5096094728891867E-2</v>
      </c>
      <c r="O11" s="360"/>
    </row>
    <row r="12" spans="1:27" ht="18" customHeight="1" x14ac:dyDescent="0.25">
      <c r="A12" s="448" t="str">
        <f>[17]Suivi!C75</f>
        <v>IJ Mal SA plus de 3mois</v>
      </c>
      <c r="B12" s="439" t="str">
        <f>[17]Suivi!C12</f>
        <v>IJ Mal SA plus de 3mois</v>
      </c>
      <c r="C12" s="400" t="s">
        <v>201</v>
      </c>
      <c r="D12" s="401">
        <f>[17]Suivi!AQ75</f>
        <v>3.4917923935026796E-2</v>
      </c>
      <c r="E12" s="402">
        <f>[17]Suivi!BC75</f>
        <v>9.0878055378993183E-2</v>
      </c>
      <c r="F12" s="429">
        <f>[17]Suivi!BO75</f>
        <v>5.0261686552929064E-2</v>
      </c>
      <c r="G12" s="404">
        <f>[17]Suivi!BO12</f>
        <v>55236.346120000104</v>
      </c>
      <c r="H12" s="455">
        <f>[17]Suivi!AP25</f>
        <v>3.4300220953951355E-2</v>
      </c>
      <c r="I12" s="405">
        <f>[17]Suivi!AQ25</f>
        <v>-1.3555405332210668E-5</v>
      </c>
      <c r="J12" s="463">
        <f>[17]Suivi!BB25</f>
        <v>7.5665794507377537E-2</v>
      </c>
      <c r="K12" s="402">
        <f>[17]Suivi!BC25</f>
        <v>9.0780463649050347E-2</v>
      </c>
      <c r="L12" s="470">
        <f>[17]Suivi!BN25</f>
        <v>2.3351839402908414E-2</v>
      </c>
      <c r="M12" s="403">
        <f>[17]Suivi!BO25</f>
        <v>1.8555629087941616E-2</v>
      </c>
      <c r="N12" s="406">
        <f>[17]Suivi!BC40</f>
        <v>4.4397279620038699E-2</v>
      </c>
      <c r="O12" s="360"/>
      <c r="P12" s="358"/>
    </row>
    <row r="13" spans="1:27" ht="18" customHeight="1" x14ac:dyDescent="0.25">
      <c r="A13" s="449" t="str">
        <f>[17]Suivi!C69</f>
        <v>IJ AT</v>
      </c>
      <c r="B13" s="440" t="str">
        <f>[17]Suivi!C6</f>
        <v>IJ AT</v>
      </c>
      <c r="C13" s="407" t="s">
        <v>202</v>
      </c>
      <c r="D13" s="408">
        <f>[17]Suivi!AQ69</f>
        <v>3.5768335088191883E-2</v>
      </c>
      <c r="E13" s="409">
        <f>[17]Suivi!BC69</f>
        <v>4.4888097393315229E-2</v>
      </c>
      <c r="F13" s="430">
        <f>[17]Suivi!BO69</f>
        <v>2.3186351342575628E-2</v>
      </c>
      <c r="G13" s="411">
        <f>[17]Suivi!BO6</f>
        <v>82142.032999999996</v>
      </c>
      <c r="H13" s="456">
        <f>[17]Suivi!AP19</f>
        <v>9.5022864773193216E-3</v>
      </c>
      <c r="I13" s="412">
        <f>[17]Suivi!AQ19</f>
        <v>-3.1789658793154318E-3</v>
      </c>
      <c r="J13" s="464">
        <f>[17]Suivi!BB19</f>
        <v>3.7234467869170507E-2</v>
      </c>
      <c r="K13" s="409">
        <f>[17]Suivi!BC19</f>
        <v>5.5575961758728365E-2</v>
      </c>
      <c r="L13" s="471">
        <f>[17]Suivi!BN19</f>
        <v>1.3045739456690741E-2</v>
      </c>
      <c r="M13" s="410">
        <f>[17]Suivi!BO19</f>
        <v>-1.3909062249275461E-3</v>
      </c>
      <c r="N13" s="413">
        <f>[17]Suivi!BC34</f>
        <v>2.5777910560210726E-2</v>
      </c>
      <c r="O13" s="360"/>
      <c r="P13" s="360"/>
    </row>
    <row r="14" spans="1:27" x14ac:dyDescent="0.25">
      <c r="A14" s="434"/>
      <c r="B14" s="441"/>
      <c r="C14" s="358"/>
      <c r="D14" s="358"/>
      <c r="G14" s="358"/>
      <c r="H14" s="457"/>
      <c r="I14" s="358"/>
      <c r="J14" s="457"/>
      <c r="K14" s="358"/>
      <c r="L14" s="457"/>
      <c r="M14" s="414" t="s">
        <v>256</v>
      </c>
      <c r="N14" s="414"/>
      <c r="O14" s="360"/>
      <c r="P14" s="360"/>
    </row>
    <row r="15" spans="1:27" x14ac:dyDescent="0.25">
      <c r="A15" s="434"/>
      <c r="B15" s="441"/>
      <c r="C15" s="358"/>
      <c r="D15" s="358"/>
      <c r="E15" s="358"/>
      <c r="F15" s="358"/>
      <c r="G15" s="358"/>
      <c r="H15" s="358"/>
      <c r="I15" s="358"/>
      <c r="J15" s="457"/>
      <c r="K15" s="358"/>
      <c r="L15" s="457"/>
      <c r="M15" s="358"/>
      <c r="N15" s="358" t="s">
        <v>237</v>
      </c>
      <c r="O15" s="358"/>
      <c r="P15" s="360"/>
      <c r="Q15" s="360"/>
    </row>
    <row r="16" spans="1:27" x14ac:dyDescent="0.25">
      <c r="C16" s="415" t="s">
        <v>204</v>
      </c>
      <c r="D16" s="415">
        <f>[17]Suivi!BO3</f>
        <v>44652</v>
      </c>
      <c r="E16" s="358"/>
      <c r="F16" s="355"/>
      <c r="G16" s="355"/>
      <c r="H16" s="355"/>
      <c r="I16" s="355"/>
      <c r="J16" s="355"/>
      <c r="K16" s="355"/>
      <c r="M16" s="355"/>
      <c r="N16" s="355"/>
      <c r="O16" s="355"/>
      <c r="P16" s="358"/>
      <c r="Q16" s="358"/>
      <c r="R16" s="358"/>
      <c r="S16" s="358"/>
      <c r="T16" s="358"/>
      <c r="U16" s="358"/>
      <c r="V16" s="358"/>
      <c r="W16" s="358"/>
      <c r="X16" s="359"/>
      <c r="Y16" s="360"/>
    </row>
    <row r="17" spans="1:8" s="418" customFormat="1" ht="12.75" customHeight="1" x14ac:dyDescent="0.25">
      <c r="A17" s="442"/>
      <c r="B17" s="443"/>
      <c r="C17" s="416" t="s">
        <v>186</v>
      </c>
      <c r="D17" s="417">
        <f>G6/1000</f>
        <v>241.67268200000001</v>
      </c>
      <c r="E17" s="358"/>
      <c r="H17" s="417"/>
    </row>
    <row r="18" spans="1:8" s="418" customFormat="1" x14ac:dyDescent="0.25">
      <c r="A18" s="442"/>
      <c r="B18" s="443"/>
      <c r="C18" s="416" t="s">
        <v>183</v>
      </c>
      <c r="D18" s="419">
        <f>G9/G6</f>
        <v>0.56462267837123603</v>
      </c>
      <c r="E18" s="358"/>
      <c r="H18" s="419"/>
    </row>
    <row r="19" spans="1:8" s="418" customFormat="1" x14ac:dyDescent="0.25">
      <c r="A19" s="442"/>
      <c r="B19" s="443"/>
      <c r="C19" s="416" t="s">
        <v>188</v>
      </c>
      <c r="D19" s="417">
        <f>G9/1000</f>
        <v>136.45387700000001</v>
      </c>
      <c r="E19" s="358"/>
      <c r="H19" s="417"/>
    </row>
    <row r="20" spans="1:8" s="418" customFormat="1" x14ac:dyDescent="0.25">
      <c r="A20" s="442"/>
      <c r="B20" s="443"/>
      <c r="C20" s="416" t="s">
        <v>187</v>
      </c>
      <c r="D20" s="417">
        <f>G10/1000</f>
        <v>81.21752672000008</v>
      </c>
      <c r="E20" s="358"/>
      <c r="H20" s="417"/>
    </row>
    <row r="21" spans="1:8" s="418" customFormat="1" x14ac:dyDescent="0.25">
      <c r="A21" s="442"/>
      <c r="B21" s="443"/>
      <c r="C21" s="416" t="s">
        <v>184</v>
      </c>
      <c r="D21" s="420">
        <f>G8/G6</f>
        <v>9.5487710108666732E-2</v>
      </c>
      <c r="E21" s="358"/>
      <c r="H21" s="420"/>
    </row>
    <row r="22" spans="1:8" s="418" customFormat="1" x14ac:dyDescent="0.25">
      <c r="A22" s="442"/>
      <c r="B22" s="443"/>
      <c r="C22" s="416" t="s">
        <v>185</v>
      </c>
      <c r="D22" s="420">
        <f>G13/G6</f>
        <v>0.3398896073822692</v>
      </c>
      <c r="E22" s="358"/>
      <c r="H22" s="420"/>
    </row>
    <row r="23" spans="1:8" s="418" customFormat="1" x14ac:dyDescent="0.25">
      <c r="A23" s="442"/>
      <c r="B23" s="443"/>
      <c r="C23" s="416" t="s">
        <v>190</v>
      </c>
      <c r="D23" s="421">
        <f>M7</f>
        <v>0.14322963819935164</v>
      </c>
      <c r="E23" s="358"/>
      <c r="H23" s="421"/>
    </row>
    <row r="24" spans="1:8" s="418" customFormat="1" x14ac:dyDescent="0.25">
      <c r="A24" s="442"/>
      <c r="B24" s="443"/>
      <c r="C24" s="416" t="s">
        <v>191</v>
      </c>
      <c r="D24" s="421">
        <f>M8</f>
        <v>2.740491913552523E-2</v>
      </c>
      <c r="E24" s="358"/>
      <c r="H24" s="421"/>
    </row>
    <row r="25" spans="1:8" s="418" customFormat="1" x14ac:dyDescent="0.25">
      <c r="A25" s="442"/>
      <c r="B25" s="443"/>
      <c r="C25" s="416" t="s">
        <v>192</v>
      </c>
      <c r="D25" s="421">
        <f>M9</f>
        <v>0.16544954600090422</v>
      </c>
      <c r="E25" s="358"/>
      <c r="H25" s="421"/>
    </row>
    <row r="26" spans="1:8" s="418" customFormat="1" x14ac:dyDescent="0.25">
      <c r="A26" s="442"/>
      <c r="B26" s="443"/>
      <c r="C26" s="416" t="s">
        <v>189</v>
      </c>
      <c r="D26" s="421">
        <f>M13</f>
        <v>-1.3909062249275461E-3</v>
      </c>
      <c r="E26" s="358"/>
      <c r="H26" s="421"/>
    </row>
    <row r="27" spans="1:8" s="418" customFormat="1" x14ac:dyDescent="0.25">
      <c r="A27" s="442"/>
      <c r="B27" s="443"/>
      <c r="C27" s="416" t="s">
        <v>193</v>
      </c>
      <c r="D27" s="422">
        <f>G9/(G8+G9)</f>
        <v>0.85534584552054216</v>
      </c>
      <c r="E27" s="358"/>
      <c r="H27" s="422"/>
    </row>
    <row r="28" spans="1:8" s="418" customFormat="1" x14ac:dyDescent="0.25">
      <c r="A28" s="442"/>
      <c r="B28" s="443"/>
      <c r="C28" s="416" t="s">
        <v>194</v>
      </c>
      <c r="D28" s="335">
        <f>M10</f>
        <v>0.29219167030267479</v>
      </c>
      <c r="E28" s="358"/>
      <c r="H28" s="335"/>
    </row>
    <row r="29" spans="1:8" s="418" customFormat="1" x14ac:dyDescent="0.25">
      <c r="A29" s="442"/>
      <c r="B29" s="443"/>
      <c r="C29" s="416" t="s">
        <v>195</v>
      </c>
      <c r="D29" s="335">
        <f>M12</f>
        <v>1.8555629087941616E-2</v>
      </c>
      <c r="E29" s="358"/>
      <c r="H29" s="335"/>
    </row>
    <row r="30" spans="1:8" s="418" customFormat="1" x14ac:dyDescent="0.25">
      <c r="A30" s="442"/>
      <c r="B30" s="443"/>
      <c r="C30" s="416" t="s">
        <v>210</v>
      </c>
      <c r="D30" s="335">
        <f>[17]Suivi!BO27</f>
        <v>2.1467192605944874E-2</v>
      </c>
      <c r="E30" s="358"/>
      <c r="H30" s="335"/>
    </row>
    <row r="31" spans="1:8" s="418" customFormat="1" x14ac:dyDescent="0.25">
      <c r="A31" s="442"/>
      <c r="B31" s="443"/>
      <c r="C31" s="416"/>
      <c r="D31" s="416"/>
      <c r="E31" s="358"/>
      <c r="H31" s="416"/>
    </row>
    <row r="32" spans="1:8" s="418" customFormat="1" x14ac:dyDescent="0.25">
      <c r="A32" s="442"/>
      <c r="B32" s="443"/>
      <c r="C32" s="416"/>
      <c r="E32" s="358"/>
      <c r="H32" s="416"/>
    </row>
    <row r="33" spans="3:10" x14ac:dyDescent="0.25">
      <c r="I33" s="358"/>
      <c r="J33" s="358"/>
    </row>
    <row r="39" spans="3:10" x14ac:dyDescent="0.25">
      <c r="C39" s="359"/>
    </row>
    <row r="41" spans="3:10" x14ac:dyDescent="0.25">
      <c r="C41" s="355"/>
    </row>
    <row r="42" spans="3:10" x14ac:dyDescent="0.25">
      <c r="C42" s="355"/>
    </row>
  </sheetData>
  <mergeCells count="3">
    <mergeCell ref="C4:C5"/>
    <mergeCell ref="I4:M4"/>
    <mergeCell ref="D4:F4"/>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0" tint="-0.34998626667073579"/>
  </sheetPr>
  <dimension ref="B3:AN38"/>
  <sheetViews>
    <sheetView showGridLines="0" topLeftCell="A5" workbookViewId="0">
      <selection activeCell="AF31" sqref="AF31:AF33"/>
    </sheetView>
  </sheetViews>
  <sheetFormatPr baseColWidth="10" defaultColWidth="11.42578125" defaultRowHeight="12.75" outlineLevelCol="1" x14ac:dyDescent="0.2"/>
  <cols>
    <col min="1" max="1" width="4.28515625" style="559" customWidth="1"/>
    <col min="2" max="2" width="39.85546875" style="122" customWidth="1"/>
    <col min="3" max="5" width="9.140625" style="122" hidden="1" customWidth="1" outlineLevel="1"/>
    <col min="6" max="8" width="10.5703125" style="122" hidden="1" customWidth="1" outlineLevel="1"/>
    <col min="9" max="11" width="11.85546875" style="122" hidden="1" customWidth="1" outlineLevel="1"/>
    <col min="12" max="12" width="9.85546875" style="122" customWidth="1" collapsed="1"/>
    <col min="13" max="14" width="9.85546875" style="122" hidden="1" customWidth="1"/>
    <col min="15" max="17" width="10.42578125" style="122" customWidth="1"/>
    <col min="18" max="20" width="10.42578125" style="122" hidden="1" customWidth="1" outlineLevel="1"/>
    <col min="21" max="21" width="10.42578125" style="122" customWidth="1" collapsed="1"/>
    <col min="22" max="23" width="10.42578125" style="122" hidden="1" customWidth="1"/>
    <col min="24" max="26" width="10.5703125" style="122" customWidth="1"/>
    <col min="27" max="27" width="10.7109375" style="122" hidden="1" customWidth="1" outlineLevel="1"/>
    <col min="28" max="29" width="11.42578125" style="559" hidden="1" customWidth="1" outlineLevel="1"/>
    <col min="30" max="30" width="11.42578125" style="559" collapsed="1"/>
    <col min="31" max="31" width="10.5703125" style="715" customWidth="1"/>
    <col min="32" max="32" width="10.5703125" style="122" customWidth="1"/>
    <col min="33" max="33" width="5.85546875" style="122" bestFit="1" customWidth="1"/>
    <col min="34" max="34" width="10.5703125" style="122" customWidth="1"/>
    <col min="35" max="16384" width="11.42578125" style="559"/>
  </cols>
  <sheetData>
    <row r="3" spans="2:40" ht="24.75" customHeight="1" x14ac:dyDescent="0.25">
      <c r="B3" s="557" t="s">
        <v>175</v>
      </c>
      <c r="C3" s="558"/>
      <c r="D3" s="558"/>
      <c r="E3" s="558"/>
      <c r="F3" s="176"/>
      <c r="G3" s="176"/>
      <c r="H3" s="176"/>
      <c r="I3" s="176"/>
      <c r="J3" s="176"/>
      <c r="K3" s="176"/>
      <c r="L3" s="176"/>
      <c r="M3" s="176"/>
      <c r="N3" s="176"/>
      <c r="O3" s="176"/>
      <c r="P3" s="176"/>
      <c r="Q3" s="176"/>
      <c r="R3" s="176"/>
      <c r="S3" s="176"/>
      <c r="T3" s="176"/>
      <c r="U3" s="176"/>
      <c r="V3" s="176"/>
      <c r="W3" s="176"/>
      <c r="X3" s="176"/>
      <c r="Y3" s="176"/>
      <c r="Z3" s="176"/>
      <c r="AA3" s="176"/>
      <c r="AE3" s="713"/>
      <c r="AF3" s="123"/>
      <c r="AG3" s="123"/>
      <c r="AH3" s="123"/>
    </row>
    <row r="4" spans="2:40" ht="12" customHeight="1" x14ac:dyDescent="0.2">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E4" s="713"/>
      <c r="AF4" s="123"/>
      <c r="AG4" s="123"/>
      <c r="AH4" s="123"/>
    </row>
    <row r="5" spans="2:40" ht="34.5" customHeight="1" x14ac:dyDescent="0.2">
      <c r="B5" s="830" t="str">
        <f>'3-SDV-DTR-CVS-CJO'!B6</f>
        <v>Évolution des remboursements de soins de ville
en date de remboursement CVS-CJO
à fin avril 2022</v>
      </c>
      <c r="C5" s="836" t="s">
        <v>150</v>
      </c>
      <c r="D5" s="837"/>
      <c r="E5" s="837"/>
      <c r="F5" s="837"/>
      <c r="G5" s="837"/>
      <c r="H5" s="837"/>
      <c r="I5" s="837"/>
      <c r="J5" s="837"/>
      <c r="K5" s="838"/>
      <c r="L5" s="839" t="s">
        <v>263</v>
      </c>
      <c r="M5" s="840"/>
      <c r="N5" s="840"/>
      <c r="O5" s="840"/>
      <c r="P5" s="840"/>
      <c r="Q5" s="840"/>
      <c r="R5" s="840"/>
      <c r="S5" s="840"/>
      <c r="T5" s="841"/>
      <c r="U5" s="842" t="s">
        <v>151</v>
      </c>
      <c r="V5" s="840"/>
      <c r="W5" s="840"/>
      <c r="X5" s="840"/>
      <c r="Y5" s="840"/>
      <c r="Z5" s="840"/>
      <c r="AA5" s="840"/>
      <c r="AB5" s="840"/>
      <c r="AC5" s="843"/>
      <c r="AD5" s="560" t="s">
        <v>214</v>
      </c>
      <c r="AE5" s="714"/>
      <c r="AF5" s="705"/>
      <c r="AG5" s="705"/>
      <c r="AH5" s="705"/>
      <c r="AJ5" s="475"/>
      <c r="AK5" s="475"/>
      <c r="AL5" s="475"/>
      <c r="AM5" s="475"/>
      <c r="AN5" s="475"/>
    </row>
    <row r="6" spans="2:40" ht="36" customHeight="1" x14ac:dyDescent="0.2">
      <c r="B6" s="831"/>
      <c r="C6" s="834" t="s">
        <v>231</v>
      </c>
      <c r="D6" s="825"/>
      <c r="E6" s="835"/>
      <c r="F6" s="834" t="s">
        <v>152</v>
      </c>
      <c r="G6" s="825"/>
      <c r="H6" s="835"/>
      <c r="I6" s="834" t="s">
        <v>228</v>
      </c>
      <c r="J6" s="825"/>
      <c r="K6" s="835"/>
      <c r="L6" s="834" t="s">
        <v>10</v>
      </c>
      <c r="M6" s="825"/>
      <c r="N6" s="826"/>
      <c r="O6" s="827" t="s">
        <v>64</v>
      </c>
      <c r="P6" s="828"/>
      <c r="Q6" s="833"/>
      <c r="R6" s="827" t="s">
        <v>229</v>
      </c>
      <c r="S6" s="828"/>
      <c r="T6" s="833"/>
      <c r="U6" s="824" t="s">
        <v>232</v>
      </c>
      <c r="V6" s="825"/>
      <c r="W6" s="826"/>
      <c r="X6" s="824" t="s">
        <v>153</v>
      </c>
      <c r="Y6" s="825"/>
      <c r="Z6" s="826"/>
      <c r="AA6" s="827" t="s">
        <v>230</v>
      </c>
      <c r="AB6" s="828"/>
      <c r="AC6" s="829"/>
      <c r="AD6" s="561"/>
      <c r="AE6" s="719" t="str">
        <f>AF6</f>
        <v xml:space="preserve"> mars 2022</v>
      </c>
      <c r="AF6" s="654" t="str">
        <f>RIGHT('[18]annexe1-SDV_DTR_hors_Covid'!$B5,10)</f>
        <v xml:space="preserve"> mars 2022</v>
      </c>
      <c r="AG6" s="654"/>
      <c r="AH6" s="719" t="s">
        <v>265</v>
      </c>
      <c r="AI6" s="177"/>
      <c r="AJ6" s="177"/>
    </row>
    <row r="7" spans="2:40" x14ac:dyDescent="0.2">
      <c r="B7" s="832"/>
      <c r="C7" s="562" t="s">
        <v>21</v>
      </c>
      <c r="D7" s="562" t="s">
        <v>22</v>
      </c>
      <c r="E7" s="562" t="s">
        <v>23</v>
      </c>
      <c r="F7" s="562" t="s">
        <v>21</v>
      </c>
      <c r="G7" s="562" t="s">
        <v>22</v>
      </c>
      <c r="H7" s="562" t="s">
        <v>23</v>
      </c>
      <c r="I7" s="656" t="s">
        <v>21</v>
      </c>
      <c r="J7" s="656" t="s">
        <v>22</v>
      </c>
      <c r="K7" s="656" t="s">
        <v>23</v>
      </c>
      <c r="L7" s="656" t="s">
        <v>21</v>
      </c>
      <c r="M7" s="656" t="s">
        <v>22</v>
      </c>
      <c r="N7" s="656" t="s">
        <v>23</v>
      </c>
      <c r="O7" s="563" t="s">
        <v>21</v>
      </c>
      <c r="P7" s="562" t="s">
        <v>22</v>
      </c>
      <c r="Q7" s="564" t="s">
        <v>23</v>
      </c>
      <c r="R7" s="658" t="s">
        <v>21</v>
      </c>
      <c r="S7" s="562" t="s">
        <v>22</v>
      </c>
      <c r="T7" s="564" t="s">
        <v>23</v>
      </c>
      <c r="U7" s="655" t="str">
        <f t="shared" ref="U7:AC7" si="0">C7</f>
        <v>RA</v>
      </c>
      <c r="V7" s="562" t="str">
        <f t="shared" si="0"/>
        <v>NSA</v>
      </c>
      <c r="W7" s="657" t="str">
        <f t="shared" si="0"/>
        <v>SA</v>
      </c>
      <c r="X7" s="655" t="str">
        <f t="shared" si="0"/>
        <v>RA</v>
      </c>
      <c r="Y7" s="562" t="str">
        <f t="shared" si="0"/>
        <v>NSA</v>
      </c>
      <c r="Z7" s="657" t="str">
        <f t="shared" si="0"/>
        <v>SA</v>
      </c>
      <c r="AA7" s="563" t="str">
        <f t="shared" si="0"/>
        <v>RA</v>
      </c>
      <c r="AB7" s="562" t="str">
        <f t="shared" si="0"/>
        <v>NSA</v>
      </c>
      <c r="AC7" s="562" t="str">
        <f t="shared" si="0"/>
        <v>SA</v>
      </c>
      <c r="AD7" s="561"/>
      <c r="AE7" s="720" t="s">
        <v>21</v>
      </c>
      <c r="AF7" s="707" t="str">
        <f>'[18]annexe1-SDV_DTR_hors_Covid'!F7</f>
        <v>RA</v>
      </c>
      <c r="AG7" s="706"/>
      <c r="AH7" s="719" t="str">
        <f>RIGHT(B5,10)</f>
        <v>avril 2022</v>
      </c>
    </row>
    <row r="8" spans="2:40" ht="14.25" x14ac:dyDescent="0.2">
      <c r="B8" s="565" t="s">
        <v>3</v>
      </c>
      <c r="C8" s="566">
        <f>'3-SDV-DTR-CVS-CJO'!C8</f>
        <v>4.0523341894252773E-2</v>
      </c>
      <c r="D8" s="566">
        <f>'3-SDV-DTR-CVS-CJO'!D8</f>
        <v>9.2061068899573772E-3</v>
      </c>
      <c r="E8" s="566">
        <f>'3-SDV-DTR-CVS-CJO'!E8</f>
        <v>7.1356804176973432E-2</v>
      </c>
      <c r="F8" s="566">
        <f>'3-SDV-DTR-CVS-CJO'!G8</f>
        <v>3.2650575936485682E-2</v>
      </c>
      <c r="G8" s="566">
        <f>'3-SDV-DTR-CVS-CJO'!H8</f>
        <v>-9.1914632877651004E-3</v>
      </c>
      <c r="H8" s="566">
        <f>'3-SDV-DTR-CVS-CJO'!I8</f>
        <v>7.3457756999118606E-2</v>
      </c>
      <c r="I8" s="567">
        <f>'3-SDV-DTR-CVS-CJO'!N8</f>
        <v>7.205442537531348E-2</v>
      </c>
      <c r="J8" s="567">
        <f>'3-SDV-DTR-CVS-CJO'!O8</f>
        <v>4.0587012189848171E-2</v>
      </c>
      <c r="K8" s="567">
        <f>'3-SDV-DTR-CVS-CJO'!P8</f>
        <v>0.10296587745426633</v>
      </c>
      <c r="L8" s="567">
        <f>[4]RA_hors_covid!$DV180</f>
        <v>2.6312119131759015E-2</v>
      </c>
      <c r="M8" s="567">
        <f>[4]NSA_hors_covid!$DV180</f>
        <v>4.1069989458677458E-3</v>
      </c>
      <c r="N8" s="567">
        <f>[4]SA_hors_covid!$DV180</f>
        <v>4.8619152190827242E-2</v>
      </c>
      <c r="O8" s="568">
        <f>[4]RA_hors_covid!$DV230</f>
        <v>3.3741690315314266E-3</v>
      </c>
      <c r="P8" s="566">
        <f>[4]NSA_hors_covid!$DV230</f>
        <v>-1.641726622276618E-2</v>
      </c>
      <c r="Q8" s="569">
        <f>[4]SA_hors_covid!$DV230</f>
        <v>2.3060509975412424E-2</v>
      </c>
      <c r="R8" s="570">
        <f>[4]RA_hors_covid!$DV280</f>
        <v>4.0969371881336203E-2</v>
      </c>
      <c r="S8" s="566">
        <f>[4]NSA_hors_covid!$DV280</f>
        <v>2.1315477769251245E-2</v>
      </c>
      <c r="T8" s="569">
        <f>[4]SA_hors_covid!$DV280</f>
        <v>6.0866829876771833E-2</v>
      </c>
      <c r="U8" s="571">
        <f t="shared" ref="U8:AC8" si="1">(L8-C8)*100</f>
        <v>-1.4211222762493758</v>
      </c>
      <c r="V8" s="572">
        <f t="shared" si="1"/>
        <v>-0.50991079440896314</v>
      </c>
      <c r="W8" s="573">
        <f t="shared" si="1"/>
        <v>-2.273765198614619</v>
      </c>
      <c r="X8" s="571">
        <f t="shared" si="1"/>
        <v>-2.9276406904954255</v>
      </c>
      <c r="Y8" s="572">
        <f t="shared" si="1"/>
        <v>-0.722580293500108</v>
      </c>
      <c r="Z8" s="573">
        <f t="shared" si="1"/>
        <v>-5.0397247023706182</v>
      </c>
      <c r="AA8" s="574">
        <f t="shared" si="1"/>
        <v>-3.1085053493977277</v>
      </c>
      <c r="AB8" s="572">
        <f t="shared" si="1"/>
        <v>-1.9271534420596925</v>
      </c>
      <c r="AC8" s="572">
        <f t="shared" si="1"/>
        <v>-4.2099047577494497</v>
      </c>
      <c r="AD8" s="561"/>
      <c r="AE8" s="721">
        <v>-3.6063723780105583</v>
      </c>
      <c r="AF8" s="573">
        <f>'[18]annexe1-SDV_DTR_hors_Covid'!$X8</f>
        <v>-3.595495627408174</v>
      </c>
      <c r="AG8" s="600">
        <f>AF8-AE8</f>
        <v>1.0876750602384355E-2</v>
      </c>
      <c r="AH8" s="600">
        <f>X8-AF8</f>
        <v>0.66785493691274844</v>
      </c>
    </row>
    <row r="9" spans="2:40" x14ac:dyDescent="0.2">
      <c r="B9" s="130" t="s">
        <v>48</v>
      </c>
      <c r="C9" s="575">
        <f>'3-SDV-DTR-CVS-CJO'!C9</f>
        <v>1.4547215500376964E-2</v>
      </c>
      <c r="D9" s="575">
        <f>'3-SDV-DTR-CVS-CJO'!D9</f>
        <v>-1.775361592935143E-2</v>
      </c>
      <c r="E9" s="575">
        <f>'3-SDV-DTR-CVS-CJO'!E9</f>
        <v>4.3056930027243423E-2</v>
      </c>
      <c r="F9" s="575">
        <f>'3-SDV-DTR-CVS-CJO'!G9</f>
        <v>-1.1741147483511627E-3</v>
      </c>
      <c r="G9" s="575">
        <f>'3-SDV-DTR-CVS-CJO'!H9</f>
        <v>-4.7539389967851009E-2</v>
      </c>
      <c r="H9" s="575">
        <f>'3-SDV-DTR-CVS-CJO'!I9</f>
        <v>3.9567696886330994E-2</v>
      </c>
      <c r="I9" s="576">
        <f>'3-SDV-DTR-CVS-CJO'!N9</f>
        <v>6.5263291010985602E-2</v>
      </c>
      <c r="J9" s="576">
        <f>'3-SDV-DTR-CVS-CJO'!O9</f>
        <v>3.2762465007661445E-2</v>
      </c>
      <c r="K9" s="576">
        <f>'3-SDV-DTR-CVS-CJO'!P9</f>
        <v>9.3783092953386937E-2</v>
      </c>
      <c r="L9" s="576">
        <f>[4]RA_hors_covid!$DV181</f>
        <v>1.0301422493743218E-2</v>
      </c>
      <c r="M9" s="576">
        <f>[4]NSA_hors_covid!$DV181</f>
        <v>-1.6502737004381984E-2</v>
      </c>
      <c r="N9" s="576">
        <f>[4]SA_hors_covid!$DV181</f>
        <v>3.4497871868542918E-2</v>
      </c>
      <c r="O9" s="577">
        <f>[4]RA_hors_covid!$DV231</f>
        <v>-2.1033736906749589E-2</v>
      </c>
      <c r="P9" s="578">
        <f>[4]NSA_hors_covid!$DV231</f>
        <v>-4.5526620373037452E-2</v>
      </c>
      <c r="Q9" s="579">
        <f>[4]SA_hors_covid!$DV231</f>
        <v>8.2996649378830334E-4</v>
      </c>
      <c r="R9" s="578">
        <f>[4]RA_hors_covid!$DV281</f>
        <v>3.6560316654542291E-2</v>
      </c>
      <c r="S9" s="578">
        <f>[4]NSA_hors_covid!$DV281</f>
        <v>1.2984681810921606E-2</v>
      </c>
      <c r="T9" s="579">
        <f>[4]SA_hors_covid!$DV281</f>
        <v>5.7982826691255429E-2</v>
      </c>
      <c r="U9" s="580">
        <f t="shared" ref="U9:U27" si="2">(L9-C9)*100</f>
        <v>-0.42457930066337468</v>
      </c>
      <c r="V9" s="581">
        <f t="shared" ref="V9:V27" si="3">(M9-D9)*100</f>
        <v>0.12508789249694452</v>
      </c>
      <c r="W9" s="582">
        <f t="shared" ref="W9:W27" si="4">(N9-E9)*100</f>
        <v>-0.85590581587005055</v>
      </c>
      <c r="X9" s="580">
        <f t="shared" ref="X9:X27" si="5">(O9-F9)*100</f>
        <v>-1.9859622158398427</v>
      </c>
      <c r="Y9" s="581">
        <f t="shared" ref="Y9:Y27" si="6">(P9-G9)*100</f>
        <v>0.20127695948135571</v>
      </c>
      <c r="Z9" s="582">
        <f t="shared" ref="Z9:Z27" si="7">(Q9-H9)*100</f>
        <v>-3.8737730392542691</v>
      </c>
      <c r="AA9" s="583">
        <f t="shared" ref="AA9:AA27" si="8">(R9-I9)*100</f>
        <v>-2.8702974356443312</v>
      </c>
      <c r="AB9" s="581">
        <f t="shared" ref="AB9:AB23" si="9">(S9-J9)*100</f>
        <v>-1.977778319673984</v>
      </c>
      <c r="AC9" s="581">
        <f t="shared" ref="AC9:AC23" si="10">(T9-K9)*100</f>
        <v>-3.5800266262131508</v>
      </c>
      <c r="AD9" s="561"/>
      <c r="AE9" s="722">
        <v>-2.2196407175506527</v>
      </c>
      <c r="AF9" s="582">
        <f>'[18]annexe1-SDV_DTR_hors_Covid'!$X9</f>
        <v>-2.2695467912819955</v>
      </c>
      <c r="AG9" s="600">
        <f t="shared" ref="AG9:AG27" si="11">AF9-AE9</f>
        <v>-4.9906073731342815E-2</v>
      </c>
      <c r="AH9" s="600">
        <f t="shared" ref="AH9:AH27" si="12">X9-AF9</f>
        <v>0.28358457544215288</v>
      </c>
    </row>
    <row r="10" spans="2:40" x14ac:dyDescent="0.2">
      <c r="B10" s="263" t="s">
        <v>34</v>
      </c>
      <c r="C10" s="584">
        <f>'3-SDV-DTR-CVS-CJO'!C10</f>
        <v>8.6216039730870886E-3</v>
      </c>
      <c r="D10" s="584">
        <f>'3-SDV-DTR-CVS-CJO'!D10</f>
        <v>-1.9289180470872136E-2</v>
      </c>
      <c r="E10" s="584">
        <f>'3-SDV-DTR-CVS-CJO'!E10</f>
        <v>3.3122444394549033E-2</v>
      </c>
      <c r="F10" s="584">
        <f>'3-SDV-DTR-CVS-CJO'!G10</f>
        <v>-3.925396022497929E-2</v>
      </c>
      <c r="G10" s="584">
        <f>'3-SDV-DTR-CVS-CJO'!H10</f>
        <v>-6.8948040266935351E-2</v>
      </c>
      <c r="H10" s="584">
        <f>'3-SDV-DTR-CVS-CJO'!I10</f>
        <v>-1.3472335463833196E-2</v>
      </c>
      <c r="I10" s="585">
        <f>'3-SDV-DTR-CVS-CJO'!N10</f>
        <v>7.252452121122821E-2</v>
      </c>
      <c r="J10" s="585">
        <f>'3-SDV-DTR-CVS-CJO'!O10</f>
        <v>4.2465864990043345E-2</v>
      </c>
      <c r="K10" s="585">
        <f>'3-SDV-DTR-CVS-CJO'!P10</f>
        <v>9.9193360667216623E-2</v>
      </c>
      <c r="L10" s="585">
        <f>[4]RA_hors_covid!$DV182</f>
        <v>9.4658944826593316E-3</v>
      </c>
      <c r="M10" s="585">
        <f>[4]NSA_hors_covid!$DV182</f>
        <v>-1.571691537716291E-2</v>
      </c>
      <c r="N10" s="585">
        <f>[4]SA_hors_covid!$DV182</f>
        <v>3.1501944186821174E-2</v>
      </c>
      <c r="O10" s="586">
        <f>[4]RA_hors_covid!$DV232</f>
        <v>-1.956619922343017E-2</v>
      </c>
      <c r="P10" s="587">
        <f>[4]NSA_hors_covid!$DV232</f>
        <v>-4.2950582075635957E-2</v>
      </c>
      <c r="Q10" s="588">
        <f>[4]SA_hors_covid!$DV232</f>
        <v>6.0896167581137028E-4</v>
      </c>
      <c r="R10" s="587">
        <f>[4]RA_hors_covid!$DV282</f>
        <v>6.8350586596463092E-2</v>
      </c>
      <c r="S10" s="587">
        <f>[4]NSA_hors_covid!$DV282</f>
        <v>4.1066814308224231E-2</v>
      </c>
      <c r="T10" s="588">
        <f>[4]SA_hors_covid!$DV282</f>
        <v>9.2556560268319377E-2</v>
      </c>
      <c r="U10" s="589">
        <f t="shared" si="2"/>
        <v>8.4429050957224305E-2</v>
      </c>
      <c r="V10" s="590">
        <f t="shared" si="3"/>
        <v>0.3572265093709226</v>
      </c>
      <c r="W10" s="591">
        <f t="shared" si="4"/>
        <v>-0.16205002077278596</v>
      </c>
      <c r="X10" s="589">
        <f t="shared" si="5"/>
        <v>1.968776100154912</v>
      </c>
      <c r="Y10" s="590">
        <f t="shared" si="6"/>
        <v>2.5997458191299394</v>
      </c>
      <c r="Z10" s="591">
        <f t="shared" si="7"/>
        <v>1.4081297139644566</v>
      </c>
      <c r="AA10" s="592">
        <f t="shared" si="8"/>
        <v>-0.4173934614765118</v>
      </c>
      <c r="AB10" s="590">
        <f t="shared" si="9"/>
        <v>-0.1399050681819114</v>
      </c>
      <c r="AC10" s="590">
        <f t="shared" si="10"/>
        <v>-0.66368003988972468</v>
      </c>
      <c r="AD10" s="561"/>
      <c r="AE10" s="723">
        <v>1.8753307990049595</v>
      </c>
      <c r="AF10" s="591">
        <f>'[18]annexe1-SDV_DTR_hors_Covid'!$X10</f>
        <v>1.9651341861014804</v>
      </c>
      <c r="AG10" s="600">
        <f t="shared" si="11"/>
        <v>8.9803387096520915E-2</v>
      </c>
      <c r="AH10" s="600">
        <f t="shared" si="12"/>
        <v>3.6419140534316163E-3</v>
      </c>
    </row>
    <row r="11" spans="2:40" x14ac:dyDescent="0.2">
      <c r="B11" s="250" t="s">
        <v>154</v>
      </c>
      <c r="C11" s="593">
        <f>'3-SDV-DTR-CVS-CJO'!C11</f>
        <v>-3.3697896695541463E-2</v>
      </c>
      <c r="D11" s="593">
        <f>'3-SDV-DTR-CVS-CJO'!D11</f>
        <v>-8.7210616032611266E-2</v>
      </c>
      <c r="E11" s="593">
        <f>'3-SDV-DTR-CVS-CJO'!E11</f>
        <v>2.0311650906759127E-2</v>
      </c>
      <c r="F11" s="711">
        <f>'3-SDV-DTR-CVS-CJO'!G11</f>
        <v>-9.4873219864152647E-2</v>
      </c>
      <c r="G11" s="593">
        <f>'3-SDV-DTR-CVS-CJO'!H11</f>
        <v>-0.15525140189995312</v>
      </c>
      <c r="H11" s="593">
        <f>'3-SDV-DTR-CVS-CJO'!I11</f>
        <v>-3.3462046856874594E-2</v>
      </c>
      <c r="I11" s="594">
        <f>'3-SDV-DTR-CVS-CJO'!N11</f>
        <v>1.0094655995543489E-2</v>
      </c>
      <c r="J11" s="594">
        <f>'3-SDV-DTR-CVS-CJO'!O11</f>
        <v>-1.727692072200715E-2</v>
      </c>
      <c r="K11" s="594">
        <f>'3-SDV-DTR-CVS-CJO'!P11</f>
        <v>3.6449230971596469E-2</v>
      </c>
      <c r="L11" s="594">
        <f>[4]RA_hors_covid!$DV183</f>
        <v>-3.0499640946552109E-2</v>
      </c>
      <c r="M11" s="594">
        <f>[4]NSA_hors_covid!$DV183</f>
        <v>-7.7186791741771121E-2</v>
      </c>
      <c r="N11" s="594">
        <f>[4]SA_hors_covid!$DV183</f>
        <v>1.6339577527152205E-2</v>
      </c>
      <c r="O11" s="595">
        <f>[4]RA_hors_covid!$DV233</f>
        <v>-2.8323992578317858E-2</v>
      </c>
      <c r="P11" s="596">
        <f>[4]NSA_hors_covid!$DV233</f>
        <v>-7.9468200229898756E-2</v>
      </c>
      <c r="Q11" s="597">
        <f>[4]SA_hors_covid!$DV233</f>
        <v>2.2591071681100861E-2</v>
      </c>
      <c r="R11" s="596">
        <f>[4]RA_hors_covid!$DV283</f>
        <v>-3.3029583307537802E-3</v>
      </c>
      <c r="S11" s="596">
        <f>[4]NSA_hors_covid!$DV283</f>
        <v>-2.5531167873733995E-2</v>
      </c>
      <c r="T11" s="597">
        <f>[4]SA_hors_covid!$DV283</f>
        <v>1.7965812675969195E-2</v>
      </c>
      <c r="U11" s="598">
        <f t="shared" si="2"/>
        <v>0.31982557489893537</v>
      </c>
      <c r="V11" s="599">
        <f t="shared" si="3"/>
        <v>1.0023824290840144</v>
      </c>
      <c r="W11" s="600">
        <f t="shared" si="4"/>
        <v>-0.39720733796069219</v>
      </c>
      <c r="X11" s="598">
        <f t="shared" si="5"/>
        <v>6.6549227285834789</v>
      </c>
      <c r="Y11" s="599">
        <f t="shared" si="6"/>
        <v>7.5783201670054368</v>
      </c>
      <c r="Z11" s="600">
        <f t="shared" si="7"/>
        <v>5.605311853797545</v>
      </c>
      <c r="AA11" s="601">
        <f t="shared" si="8"/>
        <v>-1.3397614326297269</v>
      </c>
      <c r="AB11" s="599">
        <f t="shared" si="9"/>
        <v>-0.82542471517268456</v>
      </c>
      <c r="AC11" s="599">
        <f t="shared" si="10"/>
        <v>-1.8483418295627274</v>
      </c>
      <c r="AD11" s="561"/>
      <c r="AE11" s="717">
        <v>6.2369298873131251</v>
      </c>
      <c r="AF11" s="600">
        <f>'[18]annexe1-SDV_DTR_hors_Covid'!$X11</f>
        <v>6.3754277146819476</v>
      </c>
      <c r="AG11" s="600">
        <f t="shared" si="11"/>
        <v>0.13849782736882243</v>
      </c>
      <c r="AH11" s="600">
        <f t="shared" si="12"/>
        <v>0.27949501390153131</v>
      </c>
    </row>
    <row r="12" spans="2:40" x14ac:dyDescent="0.2">
      <c r="B12" s="250" t="s">
        <v>155</v>
      </c>
      <c r="C12" s="593">
        <f>'3-SDV-DTR-CVS-CJO'!C12</f>
        <v>2.7138110642130675E-2</v>
      </c>
      <c r="D12" s="593">
        <f>'3-SDV-DTR-CVS-CJO'!D12</f>
        <v>1.1506137151263918E-2</v>
      </c>
      <c r="E12" s="593">
        <f>'3-SDV-DTR-CVS-CJO'!E12</f>
        <v>4.0901554465353929E-2</v>
      </c>
      <c r="F12" s="593">
        <f>'3-SDV-DTR-CVS-CJO'!G12</f>
        <v>-2.1310330738078531E-2</v>
      </c>
      <c r="G12" s="593">
        <f>'3-SDV-DTR-CVS-CJO'!H12</f>
        <v>-3.7430242639157729E-2</v>
      </c>
      <c r="H12" s="593">
        <f>'3-SDV-DTR-CVS-CJO'!I12</f>
        <v>-7.3461182869187791E-3</v>
      </c>
      <c r="I12" s="594">
        <f>'3-SDV-DTR-CVS-CJO'!N12</f>
        <v>6.0159412973034065E-2</v>
      </c>
      <c r="J12" s="594">
        <f>'3-SDV-DTR-CVS-CJO'!O12</f>
        <v>2.8591495353223362E-2</v>
      </c>
      <c r="K12" s="594">
        <f>'3-SDV-DTR-CVS-CJO'!P12</f>
        <v>8.9049682577818867E-2</v>
      </c>
      <c r="L12" s="594">
        <f>[4]RA_hors_covid!$DV184</f>
        <v>2.6106194089191792E-2</v>
      </c>
      <c r="M12" s="594">
        <f>[4]NSA_hors_covid!$DV184</f>
        <v>1.0569961408887218E-2</v>
      </c>
      <c r="N12" s="594">
        <f>[4]SA_hors_covid!$DV184</f>
        <v>3.9794688157213765E-2</v>
      </c>
      <c r="O12" s="595">
        <f>[4]RA_hors_covid!$DV234</f>
        <v>-2.1551246575851168E-2</v>
      </c>
      <c r="P12" s="596">
        <f>[4]NSA_hors_covid!$DV234</f>
        <v>-3.6360665151984994E-2</v>
      </c>
      <c r="Q12" s="597">
        <f>[4]SA_hors_covid!$DV234</f>
        <v>-8.634040750027161E-3</v>
      </c>
      <c r="R12" s="596">
        <f>[4]RA_hors_covid!$DV284</f>
        <v>6.0144732931145972E-2</v>
      </c>
      <c r="S12" s="596">
        <f>[4]NSA_hors_covid!$DV284</f>
        <v>3.0749342261128909E-2</v>
      </c>
      <c r="T12" s="597">
        <f>[4]SA_hors_covid!$DV284</f>
        <v>8.7140639738197523E-2</v>
      </c>
      <c r="U12" s="598">
        <f t="shared" si="2"/>
        <v>-0.1031916552938883</v>
      </c>
      <c r="V12" s="599">
        <f t="shared" si="3"/>
        <v>-9.361757423766992E-2</v>
      </c>
      <c r="W12" s="600">
        <f t="shared" si="4"/>
        <v>-0.11068663081401642</v>
      </c>
      <c r="X12" s="598">
        <f t="shared" si="5"/>
        <v>-2.4091583777263725E-2</v>
      </c>
      <c r="Y12" s="599">
        <f t="shared" si="6"/>
        <v>0.10695774871727348</v>
      </c>
      <c r="Z12" s="600">
        <f t="shared" si="7"/>
        <v>-0.12879224631083819</v>
      </c>
      <c r="AA12" s="601">
        <f t="shared" si="8"/>
        <v>-1.4680041888093243E-3</v>
      </c>
      <c r="AB12" s="599">
        <f t="shared" si="9"/>
        <v>0.21578469079055473</v>
      </c>
      <c r="AC12" s="599">
        <f t="shared" si="10"/>
        <v>-0.19090428396213444</v>
      </c>
      <c r="AD12" s="561"/>
      <c r="AE12" s="717">
        <v>-3.38520308011514E-2</v>
      </c>
      <c r="AF12" s="600">
        <f>'[18]annexe1-SDV_DTR_hors_Covid'!$X12</f>
        <v>6.8025989539532983E-2</v>
      </c>
      <c r="AG12" s="600">
        <f t="shared" si="11"/>
        <v>0.10187802034068438</v>
      </c>
      <c r="AH12" s="600">
        <f t="shared" si="12"/>
        <v>-9.2117573316796708E-2</v>
      </c>
    </row>
    <row r="13" spans="2:40" x14ac:dyDescent="0.2">
      <c r="B13" s="602" t="s">
        <v>15</v>
      </c>
      <c r="C13" s="603">
        <f>'3-SDV-DTR-CVS-CJO'!C13</f>
        <v>2.058511678409114E-2</v>
      </c>
      <c r="D13" s="603">
        <f>'3-SDV-DTR-CVS-CJO'!D13</f>
        <v>1.4586766658011729E-2</v>
      </c>
      <c r="E13" s="603">
        <f>'3-SDV-DTR-CVS-CJO'!E13</f>
        <v>2.4921253449524894E-2</v>
      </c>
      <c r="F13" s="603">
        <f>'3-SDV-DTR-CVS-CJO'!G13</f>
        <v>-3.4844234999800161E-3</v>
      </c>
      <c r="G13" s="603">
        <f>'3-SDV-DTR-CVS-CJO'!H13</f>
        <v>4.9247954118194492E-3</v>
      </c>
      <c r="H13" s="603">
        <f>'3-SDV-DTR-CVS-CJO'!I13</f>
        <v>-9.4031826356661963E-3</v>
      </c>
      <c r="I13" s="604">
        <f>'3-SDV-DTR-CVS-CJO'!N13</f>
        <v>0.26959786795273244</v>
      </c>
      <c r="J13" s="604">
        <f>'3-SDV-DTR-CVS-CJO'!O13</f>
        <v>0.27932799767793881</v>
      </c>
      <c r="K13" s="604">
        <f>'3-SDV-DTR-CVS-CJO'!P13</f>
        <v>0.26278463961142062</v>
      </c>
      <c r="L13" s="604">
        <f>[4]RA_hors_covid!$DV185</f>
        <v>2.058511678409114E-2</v>
      </c>
      <c r="M13" s="604">
        <f>[4]NSA_hors_covid!$DV185</f>
        <v>1.4586766658011729E-2</v>
      </c>
      <c r="N13" s="604">
        <f>[4]SA_hors_covid!$DV185</f>
        <v>2.4921253449524894E-2</v>
      </c>
      <c r="O13" s="605">
        <f>[4]RA_hors_covid!$DV235</f>
        <v>-3.4844234999800161E-3</v>
      </c>
      <c r="P13" s="606">
        <f>[4]NSA_hors_covid!$DV235</f>
        <v>4.9247954118194492E-3</v>
      </c>
      <c r="Q13" s="607">
        <f>[4]SA_hors_covid!$DV235</f>
        <v>-9.4031826356661963E-3</v>
      </c>
      <c r="R13" s="606">
        <f>[4]RA_hors_covid!$DV285</f>
        <v>0.26959786795273244</v>
      </c>
      <c r="S13" s="606">
        <f>[4]NSA_hors_covid!$DV285</f>
        <v>0.27932799767793881</v>
      </c>
      <c r="T13" s="607">
        <f>[4]SA_hors_covid!$DV285</f>
        <v>0.26278463961142062</v>
      </c>
      <c r="U13" s="608">
        <f t="shared" si="2"/>
        <v>0</v>
      </c>
      <c r="V13" s="609">
        <f t="shared" si="3"/>
        <v>0</v>
      </c>
      <c r="W13" s="610">
        <f t="shared" si="4"/>
        <v>0</v>
      </c>
      <c r="X13" s="608">
        <f t="shared" si="5"/>
        <v>0</v>
      </c>
      <c r="Y13" s="609">
        <f t="shared" si="6"/>
        <v>0</v>
      </c>
      <c r="Z13" s="610">
        <f t="shared" si="7"/>
        <v>0</v>
      </c>
      <c r="AA13" s="611">
        <f t="shared" si="8"/>
        <v>0</v>
      </c>
      <c r="AB13" s="609">
        <f t="shared" si="9"/>
        <v>0</v>
      </c>
      <c r="AC13" s="609">
        <f t="shared" si="10"/>
        <v>0</v>
      </c>
      <c r="AD13" s="561"/>
      <c r="AE13" s="724">
        <v>0</v>
      </c>
      <c r="AF13" s="610">
        <f>'[18]annexe1-SDV_DTR_hors_Covid'!$X13</f>
        <v>0</v>
      </c>
      <c r="AG13" s="600">
        <f t="shared" si="11"/>
        <v>0</v>
      </c>
      <c r="AH13" s="600">
        <f t="shared" si="12"/>
        <v>0</v>
      </c>
    </row>
    <row r="14" spans="2:40" x14ac:dyDescent="0.2">
      <c r="B14" s="612" t="s">
        <v>31</v>
      </c>
      <c r="C14" s="584">
        <f>'3-SDV-DTR-CVS-CJO'!C14</f>
        <v>3.3710513723570479E-3</v>
      </c>
      <c r="D14" s="584">
        <f>'3-SDV-DTR-CVS-CJO'!D14</f>
        <v>-2.109960570650693E-2</v>
      </c>
      <c r="E14" s="584">
        <f>'3-SDV-DTR-CVS-CJO'!E14</f>
        <v>4.9812691766132122E-2</v>
      </c>
      <c r="F14" s="584">
        <f>'3-SDV-DTR-CVS-CJO'!G14</f>
        <v>-1.0556239073734486E-2</v>
      </c>
      <c r="G14" s="584">
        <f>'3-SDV-DTR-CVS-CJO'!H14</f>
        <v>-3.5105546555180611E-2</v>
      </c>
      <c r="H14" s="584">
        <f>'3-SDV-DTR-CVS-CJO'!I14</f>
        <v>3.4808188302435594E-2</v>
      </c>
      <c r="I14" s="585">
        <f>'3-SDV-DTR-CVS-CJO'!N14</f>
        <v>5.2750398124229214E-2</v>
      </c>
      <c r="J14" s="585">
        <f>'3-SDV-DTR-CVS-CJO'!O14</f>
        <v>2.3092297920655813E-2</v>
      </c>
      <c r="K14" s="585">
        <f>'3-SDV-DTR-CVS-CJO'!P14</f>
        <v>0.11052675703376447</v>
      </c>
      <c r="L14" s="585">
        <f>[4]RA_hors_covid!$DV187</f>
        <v>-9.8622141344471004E-3</v>
      </c>
      <c r="M14" s="585">
        <f>[4]NSA_hors_covid!$DV187</f>
        <v>-3.0720335721433289E-2</v>
      </c>
      <c r="N14" s="585">
        <f>[4]SA_hors_covid!$DV187</f>
        <v>3.016839714521935E-2</v>
      </c>
      <c r="O14" s="586">
        <f>[4]RA_hors_covid!$DV237</f>
        <v>-2.8098833451080441E-2</v>
      </c>
      <c r="P14" s="587">
        <f>[4]NSA_hors_covid!$DV237</f>
        <v>-4.711095282425426E-2</v>
      </c>
      <c r="Q14" s="588">
        <f>[4]SA_hors_covid!$DV237</f>
        <v>7.766332873041959E-3</v>
      </c>
      <c r="R14" s="587">
        <f>[4]RA_hors_covid!$DV287</f>
        <v>3.4401248688089359E-2</v>
      </c>
      <c r="S14" s="587">
        <f>[4]NSA_hors_covid!$DV287</f>
        <v>1.2101048958123251E-2</v>
      </c>
      <c r="T14" s="588">
        <f>[4]SA_hors_covid!$DV287</f>
        <v>7.8126794802270139E-2</v>
      </c>
      <c r="U14" s="589">
        <f t="shared" si="2"/>
        <v>-1.3233265506804148</v>
      </c>
      <c r="V14" s="590">
        <f t="shared" si="3"/>
        <v>-0.96207300149263597</v>
      </c>
      <c r="W14" s="591">
        <f t="shared" si="4"/>
        <v>-1.9644294620912772</v>
      </c>
      <c r="X14" s="589">
        <f t="shared" si="5"/>
        <v>-1.7542594377345955</v>
      </c>
      <c r="Y14" s="590">
        <f t="shared" si="6"/>
        <v>-1.2005406269073648</v>
      </c>
      <c r="Z14" s="591">
        <f t="shared" si="7"/>
        <v>-2.7041855429393635</v>
      </c>
      <c r="AA14" s="592">
        <f t="shared" si="8"/>
        <v>-1.8349149436139855</v>
      </c>
      <c r="AB14" s="590">
        <f t="shared" si="9"/>
        <v>-1.0991248962532563</v>
      </c>
      <c r="AC14" s="590">
        <f t="shared" si="10"/>
        <v>-3.2399962231494328</v>
      </c>
      <c r="AD14" s="561"/>
      <c r="AE14" s="723">
        <v>-2.1299372264492189</v>
      </c>
      <c r="AF14" s="591">
        <f>'[18]annexe1-SDV_DTR_hors_Covid'!$X14</f>
        <v>-2.1733708967680343</v>
      </c>
      <c r="AG14" s="600">
        <f t="shared" si="11"/>
        <v>-4.3433670318815398E-2</v>
      </c>
      <c r="AH14" s="600">
        <f t="shared" si="12"/>
        <v>0.41911145903343883</v>
      </c>
    </row>
    <row r="15" spans="2:40" x14ac:dyDescent="0.2">
      <c r="B15" s="613" t="s">
        <v>165</v>
      </c>
      <c r="C15" s="593">
        <f>'3-SDV-DTR-CVS-CJO'!C15</f>
        <v>3.8651717507226513E-2</v>
      </c>
      <c r="D15" s="593">
        <f>'3-SDV-DTR-CVS-CJO'!D15</f>
        <v>1.6173344847218996E-2</v>
      </c>
      <c r="E15" s="593">
        <f>'3-SDV-DTR-CVS-CJO'!E15</f>
        <v>6.8643156706941877E-2</v>
      </c>
      <c r="F15" s="593">
        <f>'3-SDV-DTR-CVS-CJO'!G15</f>
        <v>-1.5628034247737399E-2</v>
      </c>
      <c r="G15" s="593">
        <f>'3-SDV-DTR-CVS-CJO'!H15</f>
        <v>-3.2225570485007959E-2</v>
      </c>
      <c r="H15" s="593">
        <f>'3-SDV-DTR-CVS-CJO'!I15</f>
        <v>5.9877589753698501E-3</v>
      </c>
      <c r="I15" s="594">
        <f>'3-SDV-DTR-CVS-CJO'!N15</f>
        <v>0.12561168054847727</v>
      </c>
      <c r="J15" s="594">
        <f>'3-SDV-DTR-CVS-CJO'!O15</f>
        <v>0.10139594821679321</v>
      </c>
      <c r="K15" s="594">
        <f>'3-SDV-DTR-CVS-CJO'!P15</f>
        <v>0.15833235749347918</v>
      </c>
      <c r="L15" s="594">
        <f>[4]RA_hors_covid!$DV188</f>
        <v>3.8651717507226513E-2</v>
      </c>
      <c r="M15" s="594">
        <f>[4]NSA_hors_covid!$DV188</f>
        <v>1.6173344847218996E-2</v>
      </c>
      <c r="N15" s="594">
        <f>[4]SA_hors_covid!$DV188</f>
        <v>6.8643156706941877E-2</v>
      </c>
      <c r="O15" s="595">
        <f>'3-SDV-DTR-CVS-CJO'!G15</f>
        <v>-1.5628034247737399E-2</v>
      </c>
      <c r="P15" s="593">
        <f>'3-SDV-DTR-CVS-CJO'!H15</f>
        <v>-3.2225570485007959E-2</v>
      </c>
      <c r="Q15" s="614">
        <f>'3-SDV-DTR-CVS-CJO'!I15</f>
        <v>5.9877589753698501E-3</v>
      </c>
      <c r="R15" s="595">
        <f>'3-SDV-DTR-CVS-CJO'!N15</f>
        <v>0.12561168054847727</v>
      </c>
      <c r="S15" s="596">
        <f>'3-SDV-DTR-CVS-CJO'!O15</f>
        <v>0.10139594821679321</v>
      </c>
      <c r="T15" s="596">
        <f>'3-SDV-DTR-CVS-CJO'!P15</f>
        <v>0.15833235749347918</v>
      </c>
      <c r="U15" s="598">
        <f t="shared" si="2"/>
        <v>0</v>
      </c>
      <c r="V15" s="599">
        <f t="shared" si="3"/>
        <v>0</v>
      </c>
      <c r="W15" s="600">
        <f t="shared" si="4"/>
        <v>0</v>
      </c>
      <c r="X15" s="598">
        <f t="shared" si="5"/>
        <v>0</v>
      </c>
      <c r="Y15" s="599">
        <f t="shared" si="6"/>
        <v>0</v>
      </c>
      <c r="Z15" s="600">
        <f t="shared" si="7"/>
        <v>0</v>
      </c>
      <c r="AA15" s="601">
        <f>(R15-I15)*100</f>
        <v>0</v>
      </c>
      <c r="AB15" s="599">
        <f t="shared" si="9"/>
        <v>0</v>
      </c>
      <c r="AC15" s="599">
        <f t="shared" si="10"/>
        <v>0</v>
      </c>
      <c r="AD15" s="561"/>
      <c r="AE15" s="717">
        <v>0</v>
      </c>
      <c r="AF15" s="600">
        <f>'[18]annexe1-SDV_DTR_hors_Covid'!$X15</f>
        <v>0</v>
      </c>
      <c r="AG15" s="600">
        <f t="shared" si="11"/>
        <v>0</v>
      </c>
      <c r="AH15" s="600">
        <f t="shared" si="12"/>
        <v>0</v>
      </c>
    </row>
    <row r="16" spans="2:40" x14ac:dyDescent="0.2">
      <c r="B16" s="615" t="s">
        <v>164</v>
      </c>
      <c r="C16" s="616">
        <f>'3-SDV-DTR-CVS-CJO'!C16</f>
        <v>-8.0622151237107476E-3</v>
      </c>
      <c r="D16" s="616">
        <f>'3-SDV-DTR-CVS-CJO'!D16</f>
        <v>-3.1397235327666251E-2</v>
      </c>
      <c r="E16" s="616">
        <f>'3-SDV-DTR-CVS-CJO'!E16</f>
        <v>4.4109160822864979E-2</v>
      </c>
      <c r="F16" s="616">
        <f>'3-SDV-DTR-CVS-CJO'!G16</f>
        <v>-8.2187357191821908E-3</v>
      </c>
      <c r="G16" s="616">
        <f>'3-SDV-DTR-CVS-CJO'!H16</f>
        <v>-3.5823498109960217E-2</v>
      </c>
      <c r="H16" s="616">
        <f>'3-SDV-DTR-CVS-CJO'!I16</f>
        <v>5.2018151001206769E-2</v>
      </c>
      <c r="I16" s="617">
        <f>'3-SDV-DTR-CVS-CJO'!N16</f>
        <v>2.8211274354727367E-2</v>
      </c>
      <c r="J16" s="617">
        <f>'3-SDV-DTR-CVS-CJO'!O16</f>
        <v>2.418998383629134E-3</v>
      </c>
      <c r="K16" s="617">
        <f>'3-SDV-DTR-CVS-CJO'!P16</f>
        <v>8.6391831681315923E-2</v>
      </c>
      <c r="L16" s="617">
        <f>[4]RA_hors_covid!$DV189</f>
        <v>-2.5978608248396706E-2</v>
      </c>
      <c r="M16" s="617">
        <f>[4]NSA_hors_covid!$DV189</f>
        <v>-4.3693832209741434E-2</v>
      </c>
      <c r="N16" s="617">
        <f>[4]SA_hors_covid!$DV189</f>
        <v>1.4342130095397199E-2</v>
      </c>
      <c r="O16" s="618">
        <f>[4]RA_hors_covid!$DV239</f>
        <v>-3.1998826077290543E-2</v>
      </c>
      <c r="P16" s="619">
        <f>[4]NSA_hors_covid!$DV239</f>
        <v>-5.1211961550853391E-2</v>
      </c>
      <c r="Q16" s="620">
        <f>[4]SA_hors_covid!$DV239</f>
        <v>1.1343512525310073E-2</v>
      </c>
      <c r="R16" s="619">
        <f>[4]RA_hors_covid!$DV289</f>
        <v>4.0754659988422315E-3</v>
      </c>
      <c r="S16" s="619">
        <f>[4]NSA_hors_covid!$DV289</f>
        <v>-1.1338302733381878E-2</v>
      </c>
      <c r="T16" s="620">
        <f>[4]SA_hors_covid!$DV289</f>
        <v>3.9226313480432706E-2</v>
      </c>
      <c r="U16" s="621">
        <f t="shared" si="2"/>
        <v>-1.7916393124685959</v>
      </c>
      <c r="V16" s="622">
        <f t="shared" si="3"/>
        <v>-1.2296596882075184</v>
      </c>
      <c r="W16" s="623">
        <f t="shared" si="4"/>
        <v>-2.976703072746778</v>
      </c>
      <c r="X16" s="621">
        <f t="shared" si="5"/>
        <v>-2.3780090358108352</v>
      </c>
      <c r="Y16" s="622">
        <f t="shared" si="6"/>
        <v>-1.5388463440893174</v>
      </c>
      <c r="Z16" s="623">
        <f t="shared" si="7"/>
        <v>-4.0674638475896696</v>
      </c>
      <c r="AA16" s="624">
        <f t="shared" si="8"/>
        <v>-2.4135808355885136</v>
      </c>
      <c r="AB16" s="622">
        <f t="shared" si="9"/>
        <v>-1.3757301117011012</v>
      </c>
      <c r="AC16" s="622">
        <f t="shared" si="10"/>
        <v>-4.7165518200883216</v>
      </c>
      <c r="AD16" s="561"/>
      <c r="AE16" s="725">
        <v>-2.8851108966860051</v>
      </c>
      <c r="AF16" s="623">
        <f>'[18]annexe1-SDV_DTR_hors_Covid'!$X16</f>
        <v>-2.9430365438991912</v>
      </c>
      <c r="AG16" s="600">
        <f t="shared" si="11"/>
        <v>-5.792564721318616E-2</v>
      </c>
      <c r="AH16" s="600">
        <f t="shared" si="12"/>
        <v>0.565027508088356</v>
      </c>
    </row>
    <row r="17" spans="2:34" x14ac:dyDescent="0.2">
      <c r="B17" s="625" t="s">
        <v>163</v>
      </c>
      <c r="C17" s="593">
        <f>'3-SDV-DTR-CVS-CJO'!C17</f>
        <v>-4.8216467054899459E-2</v>
      </c>
      <c r="D17" s="593">
        <f>'3-SDV-DTR-CVS-CJO'!D17</f>
        <v>-0.10127223520849071</v>
      </c>
      <c r="E17" s="593">
        <f>'3-SDV-DTR-CVS-CJO'!E17</f>
        <v>-1.5392159934163319E-3</v>
      </c>
      <c r="F17" s="593">
        <f>'3-SDV-DTR-CVS-CJO'!G17</f>
        <v>-0.130048344607536</v>
      </c>
      <c r="G17" s="593">
        <f>'3-SDV-DTR-CVS-CJO'!H17</f>
        <v>-0.17262595635326694</v>
      </c>
      <c r="H17" s="593">
        <f>'3-SDV-DTR-CVS-CJO'!I17</f>
        <v>-9.3528270896128252E-2</v>
      </c>
      <c r="I17" s="594">
        <f>'3-SDV-DTR-CVS-CJO'!N17</f>
        <v>0.26624631619973704</v>
      </c>
      <c r="J17" s="594">
        <f>'3-SDV-DTR-CVS-CJO'!O17</f>
        <v>0.15620966426222238</v>
      </c>
      <c r="K17" s="594">
        <f>'3-SDV-DTR-CVS-CJO'!P17</f>
        <v>0.37839631111752881</v>
      </c>
      <c r="L17" s="594">
        <f>[4]RA_hors_covid!$DV191</f>
        <v>-0.12713473941433506</v>
      </c>
      <c r="M17" s="594">
        <f>[4]NSA_hors_covid!$DV191</f>
        <v>-0.13853018807030471</v>
      </c>
      <c r="N17" s="594">
        <f>[4]SA_hors_covid!$DV191</f>
        <v>-0.11510759593046205</v>
      </c>
      <c r="O17" s="595">
        <f>[4]RA_hors_covid!$DV241</f>
        <v>-0.30950743275777781</v>
      </c>
      <c r="P17" s="596">
        <f>[4]NSA_hors_covid!$DV241</f>
        <v>-0.26729901839596326</v>
      </c>
      <c r="Q17" s="597">
        <f>[4]SA_hors_covid!$DV241</f>
        <v>-0.35337132605725952</v>
      </c>
      <c r="R17" s="596">
        <f>[4]RA_hors_covid!$DV291</f>
        <v>-0.13896983682495057</v>
      </c>
      <c r="S17" s="596">
        <f>[4]NSA_hors_covid!$DV291</f>
        <v>-0.13135414151507563</v>
      </c>
      <c r="T17" s="597">
        <f>[4]SA_hors_covid!$DV291</f>
        <v>-0.14768596155250557</v>
      </c>
      <c r="U17" s="598">
        <f t="shared" si="2"/>
        <v>-7.8918272359435608</v>
      </c>
      <c r="V17" s="599">
        <f t="shared" si="3"/>
        <v>-3.7257952861813992</v>
      </c>
      <c r="W17" s="600">
        <f t="shared" si="4"/>
        <v>-11.356837993704572</v>
      </c>
      <c r="X17" s="598">
        <f t="shared" si="5"/>
        <v>-17.945908815024183</v>
      </c>
      <c r="Y17" s="599">
        <f t="shared" si="6"/>
        <v>-9.467306204269633</v>
      </c>
      <c r="Z17" s="600">
        <f t="shared" si="7"/>
        <v>-25.984305516113125</v>
      </c>
      <c r="AA17" s="601">
        <f t="shared" si="8"/>
        <v>-40.52161530246876</v>
      </c>
      <c r="AB17" s="599">
        <f t="shared" si="9"/>
        <v>-28.7563805777298</v>
      </c>
      <c r="AC17" s="599">
        <f t="shared" si="10"/>
        <v>-52.608227267003436</v>
      </c>
      <c r="AD17" s="561"/>
      <c r="AE17" s="726">
        <v>-16.510905399762478</v>
      </c>
      <c r="AF17" s="712">
        <f>'[18]annexe1-SDV_DTR_hors_Covid'!$X17</f>
        <v>-17.050750988541473</v>
      </c>
      <c r="AG17" s="712">
        <f t="shared" si="11"/>
        <v>-0.53984558877899502</v>
      </c>
      <c r="AH17" s="600">
        <f t="shared" si="12"/>
        <v>-0.89515782648270914</v>
      </c>
    </row>
    <row r="18" spans="2:34" x14ac:dyDescent="0.2">
      <c r="B18" s="626" t="s">
        <v>8</v>
      </c>
      <c r="C18" s="603">
        <f>'3-SDV-DTR-CVS-CJO'!C18</f>
        <v>0.14495741088453662</v>
      </c>
      <c r="D18" s="603">
        <f>'3-SDV-DTR-CVS-CJO'!D18</f>
        <v>0.10672225207956654</v>
      </c>
      <c r="E18" s="603">
        <f>'3-SDV-DTR-CVS-CJO'!E18</f>
        <v>0.19455567842066213</v>
      </c>
      <c r="F18" s="603">
        <f>'3-SDV-DTR-CVS-CJO'!G18</f>
        <v>6.8743394213596876E-2</v>
      </c>
      <c r="G18" s="603">
        <f>'3-SDV-DTR-CVS-CJO'!H18</f>
        <v>3.1376438514528537E-2</v>
      </c>
      <c r="H18" s="603">
        <f>'3-SDV-DTR-CVS-CJO'!I18</f>
        <v>0.11607224528652216</v>
      </c>
      <c r="I18" s="604">
        <f>'3-SDV-DTR-CVS-CJO'!N18</f>
        <v>6.0668293482907032E-2</v>
      </c>
      <c r="J18" s="604">
        <f>'3-SDV-DTR-CVS-CJO'!O18</f>
        <v>2.9144996826975689E-2</v>
      </c>
      <c r="K18" s="604">
        <f>'3-SDV-DTR-CVS-CJO'!P18</f>
        <v>0.10152300540695469</v>
      </c>
      <c r="L18" s="604">
        <f>[4]RA_hors_covid!$DV192</f>
        <v>0.14495741088453662</v>
      </c>
      <c r="M18" s="604">
        <f>[4]NSA_hors_covid!$DV192</f>
        <v>0.10672225207956654</v>
      </c>
      <c r="N18" s="604">
        <f>[4]SA_hors_covid!$DV192</f>
        <v>0.19455567842066213</v>
      </c>
      <c r="O18" s="605">
        <f>[4]RA_hors_covid!$DV242</f>
        <v>6.8743394213596876E-2</v>
      </c>
      <c r="P18" s="606">
        <f>[4]NSA_hors_covid!$DV242</f>
        <v>3.1376438514528537E-2</v>
      </c>
      <c r="Q18" s="607">
        <f>[4]SA_hors_covid!$DV242</f>
        <v>0.11607224528652216</v>
      </c>
      <c r="R18" s="606">
        <f>[4]RA_hors_covid!$DV292</f>
        <v>6.0668293482907032E-2</v>
      </c>
      <c r="S18" s="606">
        <f>[4]NSA_hors_covid!$DV292</f>
        <v>2.9144996826975689E-2</v>
      </c>
      <c r="T18" s="607">
        <f>[4]SA_hors_covid!$DV292</f>
        <v>0.10152300540695469</v>
      </c>
      <c r="U18" s="608">
        <f t="shared" si="2"/>
        <v>0</v>
      </c>
      <c r="V18" s="609">
        <f t="shared" si="3"/>
        <v>0</v>
      </c>
      <c r="W18" s="610">
        <f t="shared" si="4"/>
        <v>0</v>
      </c>
      <c r="X18" s="608">
        <f t="shared" si="5"/>
        <v>0</v>
      </c>
      <c r="Y18" s="609">
        <f t="shared" si="6"/>
        <v>0</v>
      </c>
      <c r="Z18" s="610">
        <f t="shared" si="7"/>
        <v>0</v>
      </c>
      <c r="AA18" s="611">
        <f t="shared" si="8"/>
        <v>0</v>
      </c>
      <c r="AB18" s="609">
        <f t="shared" si="9"/>
        <v>0</v>
      </c>
      <c r="AC18" s="609">
        <f t="shared" si="10"/>
        <v>0</v>
      </c>
      <c r="AD18" s="561"/>
      <c r="AE18" s="724">
        <v>0</v>
      </c>
      <c r="AF18" s="610">
        <f>'[18]annexe1-SDV_DTR_hors_Covid'!$X18</f>
        <v>0</v>
      </c>
      <c r="AG18" s="600">
        <f t="shared" si="11"/>
        <v>0</v>
      </c>
      <c r="AH18" s="600">
        <f t="shared" si="12"/>
        <v>0</v>
      </c>
    </row>
    <row r="19" spans="2:34" s="177" customFormat="1" x14ac:dyDescent="0.2">
      <c r="B19" s="263" t="s">
        <v>13</v>
      </c>
      <c r="C19" s="584">
        <f>'3-SDV-DTR-CVS-CJO'!C19</f>
        <v>5.3096295582228947E-3</v>
      </c>
      <c r="D19" s="584">
        <f>'3-SDV-DTR-CVS-CJO'!D19</f>
        <v>-7.8791067450312169E-2</v>
      </c>
      <c r="E19" s="584">
        <f>'3-SDV-DTR-CVS-CJO'!E19</f>
        <v>2.2130937302585751E-2</v>
      </c>
      <c r="F19" s="584">
        <f>'3-SDV-DTR-CVS-CJO'!G19</f>
        <v>8.9247618615900137E-2</v>
      </c>
      <c r="G19" s="584">
        <f>'3-SDV-DTR-CVS-CJO'!H19</f>
        <v>-8.8109570179046859E-3</v>
      </c>
      <c r="H19" s="584">
        <f>'3-SDV-DTR-CVS-CJO'!I19</f>
        <v>0.10821739889416371</v>
      </c>
      <c r="I19" s="585">
        <f>'3-SDV-DTR-CVS-CJO'!N19</f>
        <v>2.2047839783699619E-2</v>
      </c>
      <c r="J19" s="585">
        <f>'3-SDV-DTR-CVS-CJO'!O19</f>
        <v>-3.9089261972886535E-2</v>
      </c>
      <c r="K19" s="585">
        <f>'3-SDV-DTR-CVS-CJO'!P19</f>
        <v>3.3858647987478285E-2</v>
      </c>
      <c r="L19" s="585">
        <f>[4]RA_hors_covid!$DV193</f>
        <v>1.4349729192550287E-2</v>
      </c>
      <c r="M19" s="585">
        <f>[4]NSA_hors_covid!$DV193</f>
        <v>-2.241212558541672E-2</v>
      </c>
      <c r="N19" s="585">
        <f>[4]SA_hors_covid!$DV193</f>
        <v>2.1466023956297375E-2</v>
      </c>
      <c r="O19" s="586">
        <f>[4]RA_hors_covid!$DV243</f>
        <v>1.403091427412928E-2</v>
      </c>
      <c r="P19" s="587">
        <f>[4]NSA_hors_covid!$DV243</f>
        <v>5.0881059795004902E-4</v>
      </c>
      <c r="Q19" s="588">
        <f>[4]SA_hors_covid!$DV243</f>
        <v>1.6594821472719179E-2</v>
      </c>
      <c r="R19" s="587">
        <f>[4]RA_hors_covid!$DV293</f>
        <v>1.8699426633240313E-2</v>
      </c>
      <c r="S19" s="587">
        <f>[4]NSA_hors_covid!$DV293</f>
        <v>-1.6747201150460023E-2</v>
      </c>
      <c r="T19" s="588">
        <f>[4]SA_hors_covid!$DV293</f>
        <v>2.5748549417443423E-2</v>
      </c>
      <c r="U19" s="589">
        <f t="shared" si="2"/>
        <v>0.90400996343273921</v>
      </c>
      <c r="V19" s="590">
        <f t="shared" si="3"/>
        <v>5.6378941864895449</v>
      </c>
      <c r="W19" s="591">
        <f t="shared" si="4"/>
        <v>-6.6491334628837606E-2</v>
      </c>
      <c r="X19" s="589">
        <f t="shared" si="5"/>
        <v>-7.5216704341770857</v>
      </c>
      <c r="Y19" s="590">
        <f t="shared" si="6"/>
        <v>0.93197676158547349</v>
      </c>
      <c r="Z19" s="591">
        <f t="shared" si="7"/>
        <v>-9.1622577421444529</v>
      </c>
      <c r="AA19" s="592">
        <f t="shared" si="8"/>
        <v>-0.33484131504593062</v>
      </c>
      <c r="AB19" s="590">
        <f t="shared" si="9"/>
        <v>2.2342060822426513</v>
      </c>
      <c r="AC19" s="590">
        <f t="shared" si="10"/>
        <v>-0.81100985700348627</v>
      </c>
      <c r="AD19" s="627"/>
      <c r="AE19" s="723">
        <v>-8.0076718635541333</v>
      </c>
      <c r="AF19" s="591">
        <f>'[18]annexe1-SDV_DTR_hors_Covid'!$X19</f>
        <v>-8.2056845432907579</v>
      </c>
      <c r="AG19" s="600">
        <f t="shared" si="11"/>
        <v>-0.19801267973662462</v>
      </c>
      <c r="AH19" s="600">
        <f t="shared" si="12"/>
        <v>0.68401410911367222</v>
      </c>
    </row>
    <row r="20" spans="2:34" s="177" customFormat="1" collapsed="1" x14ac:dyDescent="0.2">
      <c r="B20" s="628" t="s">
        <v>171</v>
      </c>
      <c r="C20" s="593">
        <f>'3-SDV-DTR-CVS-CJO'!C20</f>
        <v>-8.0537907596212044E-4</v>
      </c>
      <c r="D20" s="593">
        <f>'3-SDV-DTR-CVS-CJO'!D20</f>
        <v>-9.4601523509501684E-2</v>
      </c>
      <c r="E20" s="593">
        <f>'3-SDV-DTR-CVS-CJO'!E20</f>
        <v>1.7855164486352715E-2</v>
      </c>
      <c r="F20" s="593">
        <f>'3-SDV-DTR-CVS-CJO'!G20</f>
        <v>0.14482065373721342</v>
      </c>
      <c r="G20" s="593">
        <f>'3-SDV-DTR-CVS-CJO'!H20</f>
        <v>2.4470881196230865E-2</v>
      </c>
      <c r="H20" s="593">
        <f>'3-SDV-DTR-CVS-CJO'!I20</f>
        <v>0.16780840415910969</v>
      </c>
      <c r="I20" s="594">
        <f>'3-SDV-DTR-CVS-CJO'!N20</f>
        <v>1.6664856348010737E-2</v>
      </c>
      <c r="J20" s="594">
        <f>'3-SDV-DTR-CVS-CJO'!O20</f>
        <v>-4.6898413590147348E-2</v>
      </c>
      <c r="K20" s="594">
        <f>'3-SDV-DTR-CVS-CJO'!P20</f>
        <v>2.8612245977150952E-2</v>
      </c>
      <c r="L20" s="594">
        <f>[4]RA_hors_covid!$DV194</f>
        <v>1.311276845945808E-2</v>
      </c>
      <c r="M20" s="594">
        <f>[4]NSA_hors_covid!$DV194</f>
        <v>-4.319526937823448E-3</v>
      </c>
      <c r="N20" s="594">
        <f>[4]SA_hors_covid!$DV194</f>
        <v>1.6399558212033982E-2</v>
      </c>
      <c r="O20" s="595">
        <f>[4]RA_hors_covid!$DV244</f>
        <v>2.4805009551196688E-2</v>
      </c>
      <c r="P20" s="596">
        <f>[4]NSA_hors_covid!$DV244</f>
        <v>4.229729300958196E-2</v>
      </c>
      <c r="Q20" s="597">
        <f>[4]SA_hors_covid!$DV244</f>
        <v>2.1574213239901274E-2</v>
      </c>
      <c r="R20" s="596">
        <f>[4]RA_hors_covid!$DV294</f>
        <v>1.0527193081898201E-2</v>
      </c>
      <c r="S20" s="596">
        <f>[4]NSA_hors_covid!$DV294</f>
        <v>-1.1856142797321501E-2</v>
      </c>
      <c r="T20" s="597">
        <f>[4]SA_hors_covid!$DV294</f>
        <v>1.4918077516574035E-2</v>
      </c>
      <c r="U20" s="598">
        <f t="shared" si="2"/>
        <v>1.39181475354202</v>
      </c>
      <c r="V20" s="599">
        <f t="shared" si="3"/>
        <v>9.0281996571678231</v>
      </c>
      <c r="W20" s="600">
        <f t="shared" si="4"/>
        <v>-0.14556062743187326</v>
      </c>
      <c r="X20" s="598">
        <f t="shared" si="5"/>
        <v>-12.001564418601674</v>
      </c>
      <c r="Y20" s="599">
        <f t="shared" si="6"/>
        <v>1.7826411813351095</v>
      </c>
      <c r="Z20" s="600">
        <f t="shared" si="7"/>
        <v>-14.623419091920841</v>
      </c>
      <c r="AA20" s="601">
        <f t="shared" si="8"/>
        <v>-0.61376632661125363</v>
      </c>
      <c r="AB20" s="599">
        <f t="shared" si="9"/>
        <v>3.5042270792825847</v>
      </c>
      <c r="AC20" s="599">
        <f t="shared" si="10"/>
        <v>-1.3694168460576917</v>
      </c>
      <c r="AD20" s="627"/>
      <c r="AE20" s="717">
        <v>-12.791171180001481</v>
      </c>
      <c r="AF20" s="710">
        <f>'[18]annexe1-SDV_DTR_hors_Covid'!$X20</f>
        <v>-13.11406939342965</v>
      </c>
      <c r="AG20" s="600">
        <f t="shared" si="11"/>
        <v>-0.32289821342816971</v>
      </c>
      <c r="AH20" s="600">
        <f t="shared" si="12"/>
        <v>1.1125049748279761</v>
      </c>
    </row>
    <row r="21" spans="2:34" ht="13.5" thickBot="1" x14ac:dyDescent="0.25">
      <c r="B21" s="602" t="s">
        <v>69</v>
      </c>
      <c r="C21" s="603">
        <f>'3-SDV-DTR-CVS-CJO'!C21</f>
        <v>1.6384481347607283E-2</v>
      </c>
      <c r="D21" s="603">
        <f>'3-SDV-DTR-CVS-CJO'!D21</f>
        <v>-5.0511816949601385E-2</v>
      </c>
      <c r="E21" s="603">
        <f>'3-SDV-DTR-CVS-CJO'!E21</f>
        <v>2.9894147531896786E-2</v>
      </c>
      <c r="F21" s="603">
        <f>'3-SDV-DTR-CVS-CJO'!G21</f>
        <v>-3.1946550729823331E-3</v>
      </c>
      <c r="G21" s="603">
        <f>'3-SDV-DTR-CVS-CJO'!H21</f>
        <v>-6.2635170827652353E-2</v>
      </c>
      <c r="H21" s="603">
        <f>'3-SDV-DTR-CVS-CJO'!I21</f>
        <v>8.5474727430487896E-3</v>
      </c>
      <c r="I21" s="604">
        <f>'3-SDV-DTR-CVS-CJO'!N21</f>
        <v>3.2573939529524143E-2</v>
      </c>
      <c r="J21" s="604">
        <f>'3-SDV-DTR-CVS-CJO'!O21</f>
        <v>-2.4804071591183918E-2</v>
      </c>
      <c r="K21" s="604">
        <f>'3-SDV-DTR-CVS-CJO'!P21</f>
        <v>4.4251781748098518E-2</v>
      </c>
      <c r="L21" s="604">
        <f>[4]RA_hors_covid!$DV195</f>
        <v>1.6384481347607283E-2</v>
      </c>
      <c r="M21" s="604">
        <f>[4]NSA_hors_covid!$DV195</f>
        <v>-5.0511816949601385E-2</v>
      </c>
      <c r="N21" s="604">
        <f>[4]SA_hors_covid!$DV195</f>
        <v>2.9894147531896786E-2</v>
      </c>
      <c r="O21" s="605">
        <f>[4]RA_hors_covid!$DV245</f>
        <v>-3.1946550729823331E-3</v>
      </c>
      <c r="P21" s="606">
        <f>[4]NSA_hors_covid!$DV245</f>
        <v>-6.2635170827652353E-2</v>
      </c>
      <c r="Q21" s="607">
        <f>[4]SA_hors_covid!$DV245</f>
        <v>8.5474727430487896E-3</v>
      </c>
      <c r="R21" s="606">
        <f>[4]RA_hors_covid!$DV295</f>
        <v>3.2573939529524143E-2</v>
      </c>
      <c r="S21" s="606">
        <f>[4]NSA_hors_covid!$DV295</f>
        <v>-2.4804071591183918E-2</v>
      </c>
      <c r="T21" s="607">
        <f>[4]SA_hors_covid!$DV295</f>
        <v>4.4251781748098518E-2</v>
      </c>
      <c r="U21" s="608">
        <f t="shared" si="2"/>
        <v>0</v>
      </c>
      <c r="V21" s="609">
        <f t="shared" si="3"/>
        <v>0</v>
      </c>
      <c r="W21" s="610">
        <f t="shared" si="4"/>
        <v>0</v>
      </c>
      <c r="X21" s="608">
        <f t="shared" si="5"/>
        <v>0</v>
      </c>
      <c r="Y21" s="609">
        <f t="shared" si="6"/>
        <v>0</v>
      </c>
      <c r="Z21" s="610">
        <f t="shared" si="7"/>
        <v>0</v>
      </c>
      <c r="AA21" s="611">
        <f t="shared" si="8"/>
        <v>0</v>
      </c>
      <c r="AB21" s="609">
        <f t="shared" si="9"/>
        <v>0</v>
      </c>
      <c r="AC21" s="609">
        <f t="shared" si="10"/>
        <v>0</v>
      </c>
      <c r="AD21" s="561"/>
      <c r="AE21" s="724">
        <v>0</v>
      </c>
      <c r="AF21" s="610">
        <f>'[18]annexe1-SDV_DTR_hors_Covid'!$X21</f>
        <v>0</v>
      </c>
      <c r="AG21" s="600">
        <f t="shared" si="11"/>
        <v>0</v>
      </c>
      <c r="AH21" s="600">
        <f t="shared" si="12"/>
        <v>0</v>
      </c>
    </row>
    <row r="22" spans="2:34" s="177" customFormat="1" ht="14.25" thickTop="1" thickBot="1" x14ac:dyDescent="0.25">
      <c r="B22" s="629" t="s">
        <v>157</v>
      </c>
      <c r="C22" s="630">
        <f>'3-SDV-DTR-CVS-CJO'!C22</f>
        <v>8.8790137952649006E-2</v>
      </c>
      <c r="D22" s="630">
        <f>'3-SDV-DTR-CVS-CJO'!D22</f>
        <v>5.2157517888677951E-2</v>
      </c>
      <c r="E22" s="630">
        <f>'3-SDV-DTR-CVS-CJO'!E22</f>
        <v>0.13298798724143124</v>
      </c>
      <c r="F22" s="630">
        <f>[4]RA!$DV246</f>
        <v>8.4145139374208311E-2</v>
      </c>
      <c r="G22" s="630">
        <f>[4]RA!$DV246</f>
        <v>8.4145139374208311E-2</v>
      </c>
      <c r="H22" s="630">
        <f>[4]RA!$DV246</f>
        <v>8.4145139374208311E-2</v>
      </c>
      <c r="I22" s="631">
        <f>[4]RA!$DV296</f>
        <v>0.12236475056829033</v>
      </c>
      <c r="J22" s="631">
        <f>[4]RA!$DV296</f>
        <v>0.12236475056829033</v>
      </c>
      <c r="K22" s="631">
        <f>[4]RA!$DV296</f>
        <v>0.12236475056829033</v>
      </c>
      <c r="L22" s="594">
        <f>[4]RA_hors_covid!$DV196</f>
        <v>0.13761837371147001</v>
      </c>
      <c r="M22" s="594">
        <f>[4]NSA_hors_covid!$DV196</f>
        <v>5.2277877315067833E-2</v>
      </c>
      <c r="N22" s="594">
        <f>[4]SA_hors_covid!$DV196</f>
        <v>0.24870658397255019</v>
      </c>
      <c r="O22" s="618">
        <f>[4]RA_hors_covid!$DV246</f>
        <v>8.8570206734475576E-2</v>
      </c>
      <c r="P22" s="596">
        <f>[4]NSA_hors_covid!$DV246</f>
        <v>2.1342125295350955E-2</v>
      </c>
      <c r="Q22" s="597">
        <f>[4]SA_hors_covid!$DV246</f>
        <v>0.16932089802238393</v>
      </c>
      <c r="R22" s="596">
        <f>[4]RA_hors_covid!$DV296</f>
        <v>0.12286523053550136</v>
      </c>
      <c r="S22" s="596">
        <f>[4]NSA_hors_covid!$DV296</f>
        <v>3.3844418583655278E-2</v>
      </c>
      <c r="T22" s="597">
        <f>[4]SA_hors_covid!$DV296</f>
        <v>0.2464392853867472</v>
      </c>
      <c r="U22" s="598">
        <f t="shared" si="2"/>
        <v>4.8828235758821004</v>
      </c>
      <c r="V22" s="599">
        <f t="shared" si="3"/>
        <v>1.2035942638988217E-2</v>
      </c>
      <c r="W22" s="600">
        <f t="shared" si="4"/>
        <v>11.571859673111895</v>
      </c>
      <c r="X22" s="598">
        <f t="shared" si="5"/>
        <v>0.44250673602672652</v>
      </c>
      <c r="Y22" s="599">
        <f t="shared" si="6"/>
        <v>-6.2803014078857355</v>
      </c>
      <c r="Z22" s="600">
        <f t="shared" si="7"/>
        <v>8.5175758648175623</v>
      </c>
      <c r="AA22" s="601">
        <f t="shared" ref="AA22" si="13">(R22-I22)*100</f>
        <v>5.0047996721103161E-2</v>
      </c>
      <c r="AB22" s="599">
        <f t="shared" si="9"/>
        <v>-8.8520331984635057</v>
      </c>
      <c r="AC22" s="599">
        <f t="shared" si="10"/>
        <v>12.407453481845687</v>
      </c>
      <c r="AD22" s="627"/>
      <c r="AE22" s="717">
        <v>-0.10115819403040405</v>
      </c>
      <c r="AF22" s="600">
        <f>'[18]annexe1-SDV_DTR_hors_Covid'!$X22</f>
        <v>-5.5688020659672155E-2</v>
      </c>
      <c r="AG22" s="600">
        <f t="shared" si="11"/>
        <v>4.5470173370731892E-2</v>
      </c>
      <c r="AH22" s="600">
        <f t="shared" si="12"/>
        <v>0.49819475668639868</v>
      </c>
    </row>
    <row r="23" spans="2:34" ht="13.5" thickTop="1" x14ac:dyDescent="0.2">
      <c r="B23" s="264" t="s">
        <v>32</v>
      </c>
      <c r="C23" s="575">
        <f>'3-SDV-DTR-CVS-CJO'!C23</f>
        <v>0.11197540728570754</v>
      </c>
      <c r="D23" s="575">
        <f>'3-SDV-DTR-CVS-CJO'!D23</f>
        <v>7.1161714822310485E-2</v>
      </c>
      <c r="E23" s="575">
        <f>'3-SDV-DTR-CVS-CJO'!E23</f>
        <v>0.15861926694996598</v>
      </c>
      <c r="F23" s="575">
        <f>'3-SDV-DTR-CVS-CJO'!G22</f>
        <v>9.4896176438644675E-2</v>
      </c>
      <c r="G23" s="575">
        <f>'3-SDV-DTR-CVS-CJO'!H22</f>
        <v>5.1749466284791268E-2</v>
      </c>
      <c r="H23" s="575">
        <f>'3-SDV-DTR-CVS-CJO'!I22</f>
        <v>0.14587810647401178</v>
      </c>
      <c r="I23" s="576">
        <f>'3-SDV-DTR-CVS-CJO'!N22</f>
        <v>8.375318823575495E-2</v>
      </c>
      <c r="J23" s="576">
        <f>'3-SDV-DTR-CVS-CJO'!O22</f>
        <v>5.2166344264304998E-2</v>
      </c>
      <c r="K23" s="576">
        <f>'3-SDV-DTR-CVS-CJO'!P22</f>
        <v>0.12144738407183153</v>
      </c>
      <c r="L23" s="632">
        <f>[4]RA_hors_covid!$DV197</f>
        <v>5.491961392207334E-2</v>
      </c>
      <c r="M23" s="632">
        <f>[4]NSA_hors_covid!$DV197</f>
        <v>3.5937893321423608E-2</v>
      </c>
      <c r="N23" s="632">
        <f>[4]SA_hors_covid!$DV197</f>
        <v>7.8013833944738931E-2</v>
      </c>
      <c r="O23" s="633">
        <f>[4]RA_hors_covid!$DV247</f>
        <v>4.6959182310228442E-2</v>
      </c>
      <c r="P23" s="634">
        <f>[4]NSA_hors_covid!$DV247</f>
        <v>2.8407585256024603E-2</v>
      </c>
      <c r="Q23" s="635">
        <f>[4]SA_hors_covid!$DV247</f>
        <v>6.9354113452869903E-2</v>
      </c>
      <c r="R23" s="634">
        <f>[4]RA_hors_covid!$DV297</f>
        <v>4.8458362357576057E-2</v>
      </c>
      <c r="S23" s="634">
        <f>[4]NSA_hors_covid!$DV297</f>
        <v>3.35865695185944E-2</v>
      </c>
      <c r="T23" s="635">
        <f>[4]SA_hors_covid!$DV297</f>
        <v>6.6556170287228378E-2</v>
      </c>
      <c r="U23" s="636">
        <f t="shared" si="2"/>
        <v>-5.70557933636342</v>
      </c>
      <c r="V23" s="637">
        <f t="shared" si="3"/>
        <v>-3.5223821500886876</v>
      </c>
      <c r="W23" s="638">
        <f t="shared" si="4"/>
        <v>-8.0605433005227045</v>
      </c>
      <c r="X23" s="636">
        <f t="shared" si="5"/>
        <v>-4.7936994128416233</v>
      </c>
      <c r="Y23" s="637">
        <f t="shared" si="6"/>
        <v>-2.3341881028766664</v>
      </c>
      <c r="Z23" s="638">
        <f t="shared" si="7"/>
        <v>-7.6523993021141878</v>
      </c>
      <c r="AA23" s="639">
        <f t="shared" si="8"/>
        <v>-3.5294825878178893</v>
      </c>
      <c r="AB23" s="637">
        <f t="shared" si="9"/>
        <v>-1.8579774745710598</v>
      </c>
      <c r="AC23" s="637">
        <f t="shared" si="10"/>
        <v>-5.4891213784603154</v>
      </c>
      <c r="AD23" s="561"/>
      <c r="AE23" s="727">
        <v>-6.2687357141538502</v>
      </c>
      <c r="AF23" s="638">
        <f>'[18]annexe1-SDV_DTR_hors_Covid'!$X23</f>
        <v>-6.1509584883222779</v>
      </c>
      <c r="AG23" s="600">
        <f t="shared" si="11"/>
        <v>0.11777722583157235</v>
      </c>
      <c r="AH23" s="600">
        <f t="shared" si="12"/>
        <v>1.3572590754806546</v>
      </c>
    </row>
    <row r="24" spans="2:34" x14ac:dyDescent="0.2">
      <c r="B24" s="263" t="s">
        <v>12</v>
      </c>
      <c r="C24" s="584">
        <f>'3-SDV-DTR-CVS-CJO'!C24</f>
        <v>0.12395609241726691</v>
      </c>
      <c r="D24" s="584">
        <f>'3-SDV-DTR-CVS-CJO'!D24</f>
        <v>8.509981934488331E-2</v>
      </c>
      <c r="E24" s="584">
        <f>'3-SDV-DTR-CVS-CJO'!E24</f>
        <v>0.16891221064092066</v>
      </c>
      <c r="F24" s="584">
        <f>'3-SDV-DTR-CVS-CJO'!G23</f>
        <v>0.13331812712241442</v>
      </c>
      <c r="G24" s="584">
        <f>'3-SDV-DTR-CVS-CJO'!H23</f>
        <v>8.435353895817399E-2</v>
      </c>
      <c r="H24" s="584">
        <f>'3-SDV-DTR-CVS-CJO'!I23</f>
        <v>0.18810762662702052</v>
      </c>
      <c r="I24" s="585">
        <f>'3-SDV-DTR-CVS-CJO'!N23</f>
        <v>9.9296076683726309E-2</v>
      </c>
      <c r="J24" s="585">
        <f>'3-SDV-DTR-CVS-CJO'!O23</f>
        <v>6.498534157907554E-2</v>
      </c>
      <c r="K24" s="585">
        <f>'3-SDV-DTR-CVS-CJO'!P23</f>
        <v>0.13799933443059875</v>
      </c>
      <c r="L24" s="585">
        <f>[4]RA_hors_covid!$DV198</f>
        <v>6.6528036909007993E-2</v>
      </c>
      <c r="M24" s="585">
        <f>[4]NSA_hors_covid!$DV198</f>
        <v>4.8882135035094532E-2</v>
      </c>
      <c r="N24" s="585">
        <f>[4]SA_hors_covid!$DV198</f>
        <v>8.6908092156440908E-2</v>
      </c>
      <c r="O24" s="586">
        <f>[4]RA_hors_covid!$DV248</f>
        <v>6.9258161257935713E-2</v>
      </c>
      <c r="P24" s="587">
        <f>[4]NSA_hors_covid!$DV248</f>
        <v>5.2441261171799924E-2</v>
      </c>
      <c r="Q24" s="588">
        <f>[4]SA_hors_covid!$DV248</f>
        <v>8.8597713828727498E-2</v>
      </c>
      <c r="R24" s="587">
        <f>[4]RA_hors_covid!$DV298</f>
        <v>5.2361763105195802E-2</v>
      </c>
      <c r="S24" s="587">
        <f>[4]NSA_hors_covid!$DV298</f>
        <v>3.9641788869078098E-2</v>
      </c>
      <c r="T24" s="588">
        <f>[4]SA_hors_covid!$DV298</f>
        <v>6.7067160750467814E-2</v>
      </c>
      <c r="U24" s="589">
        <f t="shared" si="2"/>
        <v>-5.7428055508258913</v>
      </c>
      <c r="V24" s="590">
        <f t="shared" si="3"/>
        <v>-3.6217684309788778</v>
      </c>
      <c r="W24" s="591">
        <f t="shared" si="4"/>
        <v>-8.200411848447974</v>
      </c>
      <c r="X24" s="589">
        <f t="shared" si="5"/>
        <v>-6.4059965864478707</v>
      </c>
      <c r="Y24" s="590">
        <f t="shared" si="6"/>
        <v>-3.1912277786374066</v>
      </c>
      <c r="Z24" s="591">
        <f t="shared" si="7"/>
        <v>-9.950991279829303</v>
      </c>
      <c r="AA24" s="592">
        <f t="shared" si="8"/>
        <v>-4.6934313578530507</v>
      </c>
      <c r="AB24" s="590">
        <f t="shared" ref="AB24:AB27" si="14">(S24-J24)*100</f>
        <v>-2.5343552709997441</v>
      </c>
      <c r="AC24" s="590">
        <f t="shared" ref="AC24:AC27" si="15">(T24-K24)*100</f>
        <v>-7.0932173680130939</v>
      </c>
      <c r="AD24" s="561"/>
      <c r="AE24" s="723">
        <v>-8.4031808322911239</v>
      </c>
      <c r="AF24" s="591">
        <f>'[18]annexe1-SDV_DTR_hors_Covid'!$X24</f>
        <v>-8.2449189803326597</v>
      </c>
      <c r="AG24" s="600">
        <f t="shared" si="11"/>
        <v>0.15826185195846421</v>
      </c>
      <c r="AH24" s="600">
        <f t="shared" si="12"/>
        <v>1.838922393884789</v>
      </c>
    </row>
    <row r="25" spans="2:34" x14ac:dyDescent="0.2">
      <c r="B25" s="640" t="s">
        <v>173</v>
      </c>
      <c r="C25" s="593">
        <f>'3-SDV-DTR-CVS-CJO'!C25</f>
        <v>-1.1256329395734288E-2</v>
      </c>
      <c r="D25" s="593">
        <f>'3-SDV-DTR-CVS-CJO'!D25</f>
        <v>-8.2064071398444849E-2</v>
      </c>
      <c r="E25" s="593">
        <f>'3-SDV-DTR-CVS-CJO'!E25</f>
        <v>6.0083738571295786E-2</v>
      </c>
      <c r="F25" s="593">
        <f>'3-SDV-DTR-CVS-CJO'!G24</f>
        <v>0.1579409355331387</v>
      </c>
      <c r="G25" s="593">
        <f>'3-SDV-DTR-CVS-CJO'!H24</f>
        <v>0.11368678399339682</v>
      </c>
      <c r="H25" s="593">
        <f>'3-SDV-DTR-CVS-CJO'!I24</f>
        <v>0.20801701900833858</v>
      </c>
      <c r="I25" s="594">
        <f>'3-SDV-DTR-CVS-CJO'!N24</f>
        <v>0.10914190060901996</v>
      </c>
      <c r="J25" s="594">
        <f>'3-SDV-DTR-CVS-CJO'!O24</f>
        <v>7.4246872508078265E-2</v>
      </c>
      <c r="K25" s="594">
        <f>'3-SDV-DTR-CVS-CJO'!P24</f>
        <v>0.14943069829019273</v>
      </c>
      <c r="L25" s="594">
        <f>[4]RA_hors_covid!$DV199</f>
        <v>7.4201961959716956E-2</v>
      </c>
      <c r="M25" s="594">
        <f>[4]NSA_hors_covid!$DV199</f>
        <v>6.0903960832666915E-2</v>
      </c>
      <c r="N25" s="594">
        <f>[4]SA_hors_covid!$DV199</f>
        <v>8.9769563028986088E-2</v>
      </c>
      <c r="O25" s="595">
        <f>[4]RA_hors_covid!$DV249</f>
        <v>8.815119612386968E-2</v>
      </c>
      <c r="P25" s="596">
        <f>[4]NSA_hors_covid!$DV249</f>
        <v>7.9299455785095452E-2</v>
      </c>
      <c r="Q25" s="597">
        <f>[4]SA_hors_covid!$DV249</f>
        <v>9.8478373552013609E-2</v>
      </c>
      <c r="R25" s="596">
        <f>[4]RA_hors_covid!$DV299</f>
        <v>5.8123900533191275E-2</v>
      </c>
      <c r="S25" s="596">
        <f>[4]NSA_hors_covid!$DV299</f>
        <v>4.700486953153149E-2</v>
      </c>
      <c r="T25" s="597">
        <f>[4]SA_hors_covid!$DV299</f>
        <v>7.1316232166656723E-2</v>
      </c>
      <c r="U25" s="598">
        <f t="shared" si="2"/>
        <v>8.5458291355451248</v>
      </c>
      <c r="V25" s="599">
        <f t="shared" si="3"/>
        <v>14.296803223111176</v>
      </c>
      <c r="W25" s="600">
        <f t="shared" si="4"/>
        <v>2.9685824457690302</v>
      </c>
      <c r="X25" s="598">
        <f t="shared" si="5"/>
        <v>-6.9789739409269025</v>
      </c>
      <c r="Y25" s="599">
        <f t="shared" si="6"/>
        <v>-3.4387328208301371</v>
      </c>
      <c r="Z25" s="600">
        <f t="shared" si="7"/>
        <v>-10.953864545632497</v>
      </c>
      <c r="AA25" s="601">
        <f t="shared" si="8"/>
        <v>-5.1018000075828684</v>
      </c>
      <c r="AB25" s="599">
        <f t="shared" si="14"/>
        <v>-2.7242002976546775</v>
      </c>
      <c r="AC25" s="599">
        <f t="shared" si="15"/>
        <v>-7.8114466123536008</v>
      </c>
      <c r="AD25" s="561"/>
      <c r="AE25" s="717">
        <v>-9.1695703318394273</v>
      </c>
      <c r="AF25" s="710">
        <f>'[18]annexe1-SDV_DTR_hors_Covid'!$X25</f>
        <v>-9.0028350412348921</v>
      </c>
      <c r="AG25" s="600">
        <f t="shared" si="11"/>
        <v>0.16673529060453518</v>
      </c>
      <c r="AH25" s="600">
        <f t="shared" si="12"/>
        <v>2.0238611003079896</v>
      </c>
    </row>
    <row r="26" spans="2:34" x14ac:dyDescent="0.2">
      <c r="B26" s="641" t="s">
        <v>19</v>
      </c>
      <c r="C26" s="603">
        <f>'3-SDV-DTR-CVS-CJO'!C26</f>
        <v>2.1846948957276346E-2</v>
      </c>
      <c r="D26" s="603">
        <f>'3-SDV-DTR-CVS-CJO'!D26</f>
        <v>2.1904892393156405E-3</v>
      </c>
      <c r="E26" s="603">
        <f>'3-SDV-DTR-CVS-CJO'!E26</f>
        <v>4.9632729421225763E-2</v>
      </c>
      <c r="F26" s="603">
        <f>'3-SDV-DTR-CVS-CJO'!G25</f>
        <v>-0.11530898632402586</v>
      </c>
      <c r="G26" s="603">
        <f>'3-SDV-DTR-CVS-CJO'!H25</f>
        <v>-0.23017174697657872</v>
      </c>
      <c r="H26" s="603">
        <f>'3-SDV-DTR-CVS-CJO'!I25</f>
        <v>-4.8595092146797025E-4</v>
      </c>
      <c r="I26" s="604">
        <f>'3-SDV-DTR-CVS-CJO'!N25</f>
        <v>-1.0244586974130221E-2</v>
      </c>
      <c r="J26" s="604">
        <f>'3-SDV-DTR-CVS-CJO'!O25</f>
        <v>-5.360466643005235E-2</v>
      </c>
      <c r="K26" s="604">
        <f>'3-SDV-DTR-CVS-CJO'!P25</f>
        <v>2.7526385706042378E-2</v>
      </c>
      <c r="L26" s="604">
        <f>[4]RA_hors_covid!$DV200</f>
        <v>-1.1256329395734288E-2</v>
      </c>
      <c r="M26" s="604">
        <f>[4]NSA_hors_covid!$DV200</f>
        <v>-8.2064071398444849E-2</v>
      </c>
      <c r="N26" s="604">
        <f>[4]SA_hors_covid!$DV200</f>
        <v>6.0083738571295786E-2</v>
      </c>
      <c r="O26" s="605">
        <f>[4]RA_hors_covid!$DV250</f>
        <v>-0.11530898632402586</v>
      </c>
      <c r="P26" s="606">
        <f>[4]NSA_hors_covid!$DV250</f>
        <v>-0.23017174697657872</v>
      </c>
      <c r="Q26" s="607">
        <f>[4]SA_hors_covid!$DV250</f>
        <v>-4.8595092146797025E-4</v>
      </c>
      <c r="R26" s="606">
        <f>[4]RA_hors_covid!$DV300</f>
        <v>-1.0244586974130221E-2</v>
      </c>
      <c r="S26" s="606">
        <f>[4]NSA_hors_covid!$DV300</f>
        <v>-5.360466643005235E-2</v>
      </c>
      <c r="T26" s="607">
        <f>[4]SA_hors_covid!$DV300</f>
        <v>2.7526385706042378E-2</v>
      </c>
      <c r="U26" s="608">
        <f t="shared" si="2"/>
        <v>-3.3103278353010634</v>
      </c>
      <c r="V26" s="609">
        <f t="shared" si="3"/>
        <v>-8.4254560637760498</v>
      </c>
      <c r="W26" s="610">
        <f t="shared" si="4"/>
        <v>1.0451009150070023</v>
      </c>
      <c r="X26" s="608">
        <f t="shared" si="5"/>
        <v>0</v>
      </c>
      <c r="Y26" s="609">
        <f t="shared" si="6"/>
        <v>0</v>
      </c>
      <c r="Z26" s="610">
        <f t="shared" si="7"/>
        <v>0</v>
      </c>
      <c r="AA26" s="611">
        <f t="shared" si="8"/>
        <v>0</v>
      </c>
      <c r="AB26" s="609">
        <f t="shared" si="14"/>
        <v>0</v>
      </c>
      <c r="AC26" s="609">
        <f t="shared" si="15"/>
        <v>0</v>
      </c>
      <c r="AD26" s="561"/>
      <c r="AE26" s="724">
        <v>0</v>
      </c>
      <c r="AF26" s="610">
        <f>'[18]annexe1-SDV_DTR_hors_Covid'!$X26</f>
        <v>0</v>
      </c>
      <c r="AG26" s="600">
        <f t="shared" si="11"/>
        <v>0</v>
      </c>
      <c r="AH26" s="600">
        <f t="shared" si="12"/>
        <v>0</v>
      </c>
    </row>
    <row r="27" spans="2:34" x14ac:dyDescent="0.2">
      <c r="B27" s="642" t="s">
        <v>7</v>
      </c>
      <c r="C27" s="643">
        <f>'3-SDV-DTR-CVS-CJO'!C27</f>
        <v>0</v>
      </c>
      <c r="D27" s="643">
        <f>'3-SDV-DTR-CVS-CJO'!D27</f>
        <v>0</v>
      </c>
      <c r="E27" s="643">
        <f>'3-SDV-DTR-CVS-CJO'!E27</f>
        <v>0</v>
      </c>
      <c r="F27" s="643">
        <f>'3-SDV-DTR-CVS-CJO'!G26</f>
        <v>-1.4849091082485555E-2</v>
      </c>
      <c r="G27" s="643">
        <f>'3-SDV-DTR-CVS-CJO'!H26</f>
        <v>-3.2993343744537107E-2</v>
      </c>
      <c r="H27" s="643">
        <f>'3-SDV-DTR-CVS-CJO'!I26</f>
        <v>1.0240192435109874E-2</v>
      </c>
      <c r="I27" s="644">
        <f>'3-SDV-DTR-CVS-CJO'!N26</f>
        <v>3.6972021051535187E-2</v>
      </c>
      <c r="J27" s="644">
        <f>'3-SDV-DTR-CVS-CJO'!O26</f>
        <v>1.7290493072283475E-2</v>
      </c>
      <c r="K27" s="644">
        <f>'3-SDV-DTR-CVS-CJO'!P26</f>
        <v>6.4869943030027244E-2</v>
      </c>
      <c r="L27" s="644">
        <f>[4]RA_hors_covid!$DV201</f>
        <v>2.1846948957276346E-2</v>
      </c>
      <c r="M27" s="644">
        <f>[4]NSA_hors_covid!$DV201</f>
        <v>2.1904892393156405E-3</v>
      </c>
      <c r="N27" s="644">
        <f>[4]SA_hors_covid!$DV201</f>
        <v>4.9632729421225763E-2</v>
      </c>
      <c r="O27" s="645">
        <f>[4]RA_hors_covid!$DV251</f>
        <v>-1.4849091082485555E-2</v>
      </c>
      <c r="P27" s="646">
        <f>[4]NSA_hors_covid!$DV251</f>
        <v>-3.2993343744537107E-2</v>
      </c>
      <c r="Q27" s="647">
        <f>[4]SA_hors_covid!$DV251</f>
        <v>1.0240192435109874E-2</v>
      </c>
      <c r="R27" s="646">
        <f>[4]RA_hors_covid!$DV301</f>
        <v>3.6972021051535187E-2</v>
      </c>
      <c r="S27" s="646">
        <f>[4]NSA_hors_covid!$DV301</f>
        <v>1.7290493072283475E-2</v>
      </c>
      <c r="T27" s="647">
        <f>[4]SA_hors_covid!$DV301</f>
        <v>6.4869943030027244E-2</v>
      </c>
      <c r="U27" s="648">
        <f t="shared" si="2"/>
        <v>2.1846948957276346</v>
      </c>
      <c r="V27" s="649">
        <f t="shared" si="3"/>
        <v>0.21904892393156405</v>
      </c>
      <c r="W27" s="650">
        <f t="shared" si="4"/>
        <v>4.9632729421225763</v>
      </c>
      <c r="X27" s="648">
        <f t="shared" si="5"/>
        <v>0</v>
      </c>
      <c r="Y27" s="649">
        <f t="shared" si="6"/>
        <v>0</v>
      </c>
      <c r="Z27" s="650">
        <f t="shared" si="7"/>
        <v>0</v>
      </c>
      <c r="AA27" s="651">
        <f t="shared" si="8"/>
        <v>0</v>
      </c>
      <c r="AB27" s="649">
        <f t="shared" si="14"/>
        <v>0</v>
      </c>
      <c r="AC27" s="649">
        <f t="shared" si="15"/>
        <v>0</v>
      </c>
      <c r="AD27" s="561"/>
      <c r="AE27" s="728">
        <v>0</v>
      </c>
      <c r="AF27" s="650">
        <f>'[18]annexe1-SDV_DTR_hors_Covid'!$X27</f>
        <v>0</v>
      </c>
      <c r="AG27" s="600">
        <f t="shared" si="11"/>
        <v>0</v>
      </c>
      <c r="AH27" s="600">
        <f t="shared" si="12"/>
        <v>0</v>
      </c>
    </row>
    <row r="28" spans="2:34" x14ac:dyDescent="0.2">
      <c r="B28" s="177"/>
      <c r="C28" s="177"/>
      <c r="D28" s="177"/>
      <c r="E28" s="177"/>
      <c r="F28" s="559"/>
      <c r="G28" s="559"/>
      <c r="H28" s="559"/>
      <c r="I28" s="559"/>
      <c r="J28" s="559"/>
      <c r="K28" s="559"/>
      <c r="L28" s="559"/>
      <c r="M28" s="559"/>
      <c r="N28" s="559"/>
      <c r="O28" s="559"/>
      <c r="P28" s="559"/>
      <c r="Q28" s="559"/>
      <c r="R28" s="559"/>
      <c r="S28" s="559"/>
      <c r="T28" s="559"/>
      <c r="U28" s="559"/>
      <c r="V28" s="559"/>
      <c r="W28" s="559"/>
      <c r="AA28" s="177"/>
    </row>
    <row r="29" spans="2:34" x14ac:dyDescent="0.2">
      <c r="B29" s="122" t="s">
        <v>174</v>
      </c>
      <c r="S29" s="279"/>
      <c r="T29" s="279"/>
      <c r="U29" s="279"/>
      <c r="V29" s="279"/>
      <c r="W29" s="279"/>
      <c r="X29" s="279"/>
      <c r="Y29" s="279"/>
      <c r="Z29" s="279"/>
      <c r="AA29" s="279"/>
      <c r="AE29" s="716"/>
      <c r="AF29" s="279"/>
      <c r="AG29" s="279"/>
      <c r="AH29" s="279"/>
    </row>
    <row r="30" spans="2:34" x14ac:dyDescent="0.2">
      <c r="B30" s="122" t="s">
        <v>156</v>
      </c>
    </row>
    <row r="31" spans="2:34" x14ac:dyDescent="0.2">
      <c r="B31" s="122" t="s">
        <v>166</v>
      </c>
      <c r="AE31" s="822" t="s">
        <v>268</v>
      </c>
      <c r="AF31" s="823" t="s">
        <v>267</v>
      </c>
      <c r="AG31" s="718"/>
    </row>
    <row r="32" spans="2:34" x14ac:dyDescent="0.2">
      <c r="B32" s="122" t="s">
        <v>161</v>
      </c>
      <c r="AE32" s="822"/>
      <c r="AF32" s="823"/>
      <c r="AG32" s="718"/>
    </row>
    <row r="33" spans="2:34" x14ac:dyDescent="0.2">
      <c r="B33" s="122" t="s">
        <v>162</v>
      </c>
      <c r="AE33" s="822"/>
      <c r="AF33" s="823"/>
      <c r="AG33" s="718"/>
    </row>
    <row r="34" spans="2:34" x14ac:dyDescent="0.2">
      <c r="B34" s="122" t="s">
        <v>176</v>
      </c>
    </row>
    <row r="35" spans="2:34" x14ac:dyDescent="0.2">
      <c r="B35" s="122" t="s">
        <v>172</v>
      </c>
    </row>
    <row r="38" spans="2:34" s="654" customFormat="1" x14ac:dyDescent="0.2">
      <c r="B38" s="652"/>
      <c r="C38" s="652"/>
      <c r="D38" s="652"/>
      <c r="E38" s="652"/>
      <c r="F38" s="653"/>
      <c r="G38" s="653"/>
      <c r="H38" s="653"/>
      <c r="I38" s="653"/>
      <c r="J38" s="653"/>
      <c r="K38" s="653"/>
      <c r="L38" s="653"/>
      <c r="M38" s="653"/>
      <c r="N38" s="653"/>
      <c r="O38" s="653"/>
      <c r="P38" s="653"/>
      <c r="Q38" s="653"/>
      <c r="R38" s="653"/>
      <c r="S38" s="653"/>
      <c r="T38" s="653"/>
      <c r="U38" s="653"/>
      <c r="V38" s="653"/>
      <c r="W38" s="653"/>
      <c r="X38" s="600"/>
      <c r="Y38" s="600"/>
      <c r="Z38" s="600"/>
      <c r="AA38" s="600"/>
      <c r="AE38" s="717"/>
      <c r="AF38" s="600"/>
      <c r="AG38" s="600"/>
      <c r="AH38" s="600"/>
    </row>
  </sheetData>
  <mergeCells count="15">
    <mergeCell ref="AE31:AE33"/>
    <mergeCell ref="AF31:AF33"/>
    <mergeCell ref="X6:Z6"/>
    <mergeCell ref="AA6:AC6"/>
    <mergeCell ref="B5:B7"/>
    <mergeCell ref="O6:Q6"/>
    <mergeCell ref="R6:T6"/>
    <mergeCell ref="F6:H6"/>
    <mergeCell ref="I6:K6"/>
    <mergeCell ref="C5:K5"/>
    <mergeCell ref="C6:E6"/>
    <mergeCell ref="L5:T5"/>
    <mergeCell ref="L6:N6"/>
    <mergeCell ref="U6:W6"/>
    <mergeCell ref="U5:AC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00FF"/>
  </sheetPr>
  <dimension ref="A1:GN105"/>
  <sheetViews>
    <sheetView topLeftCell="A17" zoomScaleNormal="100" workbookViewId="0">
      <selection activeCell="E63" sqref="E63"/>
    </sheetView>
  </sheetViews>
  <sheetFormatPr baseColWidth="10" defaultColWidth="11.28515625" defaultRowHeight="12" x14ac:dyDescent="0.2"/>
  <cols>
    <col min="1" max="1" width="4" style="122" customWidth="1"/>
    <col min="2" max="2" width="3.7109375" style="122" customWidth="1"/>
    <col min="3" max="3" width="44.85546875" style="122" bestFit="1" customWidth="1"/>
    <col min="4" max="4" width="10.28515625" style="122" customWidth="1"/>
    <col min="5" max="7" width="9.7109375" style="122" customWidth="1"/>
    <col min="8" max="8" width="10.7109375" style="122" customWidth="1"/>
    <col min="9" max="12" width="9.7109375" style="122" customWidth="1"/>
    <col min="13" max="196" width="11.28515625" style="122"/>
    <col min="197" max="16384" width="11.28515625" style="174"/>
  </cols>
  <sheetData>
    <row r="1" spans="1:12" s="122" customFormat="1" x14ac:dyDescent="0.2">
      <c r="A1" s="121"/>
    </row>
    <row r="2" spans="1:12" s="123" customFormat="1" x14ac:dyDescent="0.2">
      <c r="A2" s="121"/>
    </row>
    <row r="3" spans="1:12" s="123" customFormat="1" x14ac:dyDescent="0.2">
      <c r="A3" s="121"/>
    </row>
    <row r="4" spans="1:12" s="123" customFormat="1" ht="24" customHeight="1" x14ac:dyDescent="0.2">
      <c r="A4" s="121"/>
      <c r="C4" s="844" t="s">
        <v>247</v>
      </c>
      <c r="D4" s="847" t="s">
        <v>78</v>
      </c>
      <c r="E4" s="848"/>
      <c r="F4" s="848"/>
      <c r="G4" s="847" t="s">
        <v>79</v>
      </c>
      <c r="H4" s="848"/>
      <c r="I4" s="848"/>
      <c r="J4" s="849"/>
      <c r="K4" s="847" t="s">
        <v>80</v>
      </c>
      <c r="L4" s="849"/>
    </row>
    <row r="5" spans="1:12" s="123" customFormat="1" ht="59.25" customHeight="1" x14ac:dyDescent="0.2">
      <c r="A5" s="121"/>
      <c r="C5" s="845"/>
      <c r="D5" s="850" t="str">
        <f>"Données brutes  "&amp;Titres!A9&amp;" 2022"</f>
        <v>Données brutes  avril 2022</v>
      </c>
      <c r="E5" s="852" t="str">
        <f>"Taux de croissance  "&amp;Titres!B9&amp;" 2022 / "&amp;Titres!B9&amp;" 2021"</f>
        <v>Taux de croissance  avril 2022 / avril 2021</v>
      </c>
      <c r="F5" s="853"/>
      <c r="G5" s="854" t="str">
        <f>"Rappel :
Taux ACM CVS-CJO à fin "&amp;Titres!B8&amp;" 2022"</f>
        <v>Rappel :
Taux ACM CVS-CJO à fin mars 2022</v>
      </c>
      <c r="H5" s="856" t="str">
        <f>"Données brutes "&amp;Titres!B10&amp;" 2021 - "&amp;Titres!B9&amp;" 2022"</f>
        <v>Données brutes mai 2021 - avril 2022</v>
      </c>
      <c r="I5" s="852" t="str">
        <f>"Taux ACM ("&amp;Titres!B10&amp;" 2021- "&amp;Titres!B9&amp;" 2022 / "&amp;Titres!B10&amp;" 2020- "&amp;Titres!B9&amp;" 2021)"</f>
        <v>Taux ACM (mai 2021- avril 2022 / mai 2020- avril 2021)</v>
      </c>
      <c r="J5" s="853"/>
      <c r="K5" s="852" t="str">
        <f>"( janv à "&amp;Titres!B9&amp;" 2022 ) /
( janv à "&amp;Titres!B9&amp;" 2021 )"</f>
        <v>( janv à avril 2022 ) /
( janv à avril 2021 )</v>
      </c>
      <c r="L5" s="853"/>
    </row>
    <row r="6" spans="1:12" s="123" customFormat="1" ht="36" customHeight="1" x14ac:dyDescent="0.2">
      <c r="A6" s="121"/>
      <c r="C6" s="846"/>
      <c r="D6" s="851"/>
      <c r="E6" s="124" t="s">
        <v>81</v>
      </c>
      <c r="F6" s="124" t="s">
        <v>82</v>
      </c>
      <c r="G6" s="855"/>
      <c r="H6" s="857"/>
      <c r="I6" s="124" t="s">
        <v>81</v>
      </c>
      <c r="J6" s="124" t="s">
        <v>82</v>
      </c>
      <c r="K6" s="124" t="s">
        <v>81</v>
      </c>
      <c r="L6" s="124" t="s">
        <v>82</v>
      </c>
    </row>
    <row r="7" spans="1:12" s="123" customFormat="1" ht="14.25" x14ac:dyDescent="0.2">
      <c r="A7" s="121"/>
      <c r="C7" s="125" t="s">
        <v>83</v>
      </c>
      <c r="D7" s="126">
        <f>[4]RA!DV5</f>
        <v>405.04058999999995</v>
      </c>
      <c r="E7" s="127">
        <f>[4]RA!DV55</f>
        <v>-4.7640010875002359E-2</v>
      </c>
      <c r="F7" s="128">
        <f>[4]RA!DV80</f>
        <v>-3.7947570226763983E-3</v>
      </c>
      <c r="G7" s="127">
        <f>[4]RA!$DV255</f>
        <v>6.1038748017399058E-2</v>
      </c>
      <c r="H7" s="129">
        <f>[4]RA!DV130</f>
        <v>5087.5509929999998</v>
      </c>
      <c r="I7" s="127">
        <f>[4]RA!DV155</f>
        <v>4.1903914658981911E-2</v>
      </c>
      <c r="J7" s="128">
        <f>[4]RA!DV180</f>
        <v>4.0523341894252773E-2</v>
      </c>
      <c r="K7" s="127">
        <f>[4]RA!DV205</f>
        <v>2.6376865940935135E-2</v>
      </c>
      <c r="L7" s="127">
        <f>[4]RA!DV230</f>
        <v>3.2650575936485682E-2</v>
      </c>
    </row>
    <row r="8" spans="1:12" s="123" customFormat="1" x14ac:dyDescent="0.2">
      <c r="A8" s="121"/>
      <c r="C8" s="130" t="s">
        <v>84</v>
      </c>
      <c r="D8" s="131">
        <f>[4]RA!DV6</f>
        <v>256.24348399999997</v>
      </c>
      <c r="E8" s="132">
        <f>[4]RA!DV56</f>
        <v>-7.9656840653659855E-2</v>
      </c>
      <c r="F8" s="133">
        <f>[4]RA!DV81</f>
        <v>-3.631422888264535E-2</v>
      </c>
      <c r="G8" s="134">
        <f>[4]RA!$DV256</f>
        <v>4.0796908276383714E-2</v>
      </c>
      <c r="H8" s="135">
        <f>[4]RA!DV131</f>
        <v>3228.1681320000002</v>
      </c>
      <c r="I8" s="136">
        <f>[4]RA!DV156</f>
        <v>1.647684326309129E-2</v>
      </c>
      <c r="J8" s="137">
        <f>[4]RA!DV181</f>
        <v>1.4547215500376964E-2</v>
      </c>
      <c r="K8" s="136">
        <f>[4]RA!DV206</f>
        <v>-5.2217753884770124E-3</v>
      </c>
      <c r="L8" s="136">
        <f>[4]RA!DV231</f>
        <v>-1.1741147483511627E-3</v>
      </c>
    </row>
    <row r="9" spans="1:12" s="123" customFormat="1" x14ac:dyDescent="0.2">
      <c r="A9" s="121"/>
      <c r="C9" s="138" t="s">
        <v>34</v>
      </c>
      <c r="D9" s="139">
        <f>[4]RA!DV7</f>
        <v>79.091101000000009</v>
      </c>
      <c r="E9" s="140">
        <f>[4]RA!DV58</f>
        <v>-0.13932482302758675</v>
      </c>
      <c r="F9" s="141">
        <f>[4]RA!DV82</f>
        <v>-7.2568666635193457E-2</v>
      </c>
      <c r="G9" s="142">
        <f>[4]RA!$DV257</f>
        <v>6.2130874411138404E-2</v>
      </c>
      <c r="H9" s="143">
        <f>[4]RA!DV132</f>
        <v>996.28840000000002</v>
      </c>
      <c r="I9" s="144">
        <f>[4]RA!DV157</f>
        <v>1.4115220121136751E-2</v>
      </c>
      <c r="J9" s="145">
        <f>[4]RA!DV182</f>
        <v>8.6216039730870886E-3</v>
      </c>
      <c r="K9" s="144">
        <f>[4]RA!DV207</f>
        <v>-3.9964692072359864E-2</v>
      </c>
      <c r="L9" s="144">
        <f>[4]RA!DV232</f>
        <v>-3.925396022497929E-2</v>
      </c>
    </row>
    <row r="10" spans="1:12" s="123" customFormat="1" x14ac:dyDescent="0.2">
      <c r="A10" s="121"/>
      <c r="C10" s="146" t="s">
        <v>35</v>
      </c>
      <c r="D10" s="139">
        <f>[4]RA!DV8</f>
        <v>21.879512000000002</v>
      </c>
      <c r="E10" s="140">
        <f>[4]RA!DV58</f>
        <v>-0.13932482302758675</v>
      </c>
      <c r="F10" s="141">
        <f>[4]RA!DV83</f>
        <v>-9.7274290269843688E-2</v>
      </c>
      <c r="G10" s="142">
        <f>[4]RA!$DV258</f>
        <v>8.1681252888210487E-4</v>
      </c>
      <c r="H10" s="143">
        <f>[4]RA!DV133</f>
        <v>285.41554300000001</v>
      </c>
      <c r="I10" s="144">
        <f>[4]RA!DV158</f>
        <v>-2.79770600093735E-2</v>
      </c>
      <c r="J10" s="145">
        <f>[4]RA!DV183</f>
        <v>-3.3697896695541463E-2</v>
      </c>
      <c r="K10" s="144">
        <f>[4]RA!DV208</f>
        <v>-9.4816216845690082E-2</v>
      </c>
      <c r="L10" s="144">
        <f>[4]RA!DV233</f>
        <v>-9.4873219864152647E-2</v>
      </c>
    </row>
    <row r="11" spans="1:12" s="123" customFormat="1" x14ac:dyDescent="0.2">
      <c r="A11" s="121"/>
      <c r="C11" s="146" t="s">
        <v>36</v>
      </c>
      <c r="D11" s="139">
        <f>[4]RA!DV9</f>
        <v>43.483317999999997</v>
      </c>
      <c r="E11" s="140">
        <f>[4]RA!DV59</f>
        <v>-0.11530898558362779</v>
      </c>
      <c r="F11" s="141">
        <f>[4]RA!DV84</f>
        <v>-7.3334674385450827E-2</v>
      </c>
      <c r="G11" s="142">
        <f>[4]RA!$DV259</f>
        <v>8.0324424707066688E-2</v>
      </c>
      <c r="H11" s="143">
        <f>[4]RA!DV134</f>
        <v>542.52530999999999</v>
      </c>
      <c r="I11" s="144">
        <f>[4]RA!DV159</f>
        <v>3.1579769911704414E-2</v>
      </c>
      <c r="J11" s="145">
        <f>[4]RA!DV184</f>
        <v>2.7138110642130675E-2</v>
      </c>
      <c r="K11" s="144">
        <f>[4]RA!DV209</f>
        <v>-2.2692301737665455E-2</v>
      </c>
      <c r="L11" s="144">
        <f>[4]RA!DV234</f>
        <v>-2.1310330738078531E-2</v>
      </c>
    </row>
    <row r="12" spans="1:12" s="123" customFormat="1" x14ac:dyDescent="0.2">
      <c r="C12" s="146" t="s">
        <v>15</v>
      </c>
      <c r="D12" s="139">
        <f>[4]RA!DV10</f>
        <v>12.844852999999999</v>
      </c>
      <c r="E12" s="140">
        <f>[4]RA!DV60</f>
        <v>-6.2820971074508347E-2</v>
      </c>
      <c r="F12" s="141">
        <f>[4]RA!DV85</f>
        <v>-3.2154785812391173E-2</v>
      </c>
      <c r="G12" s="142">
        <f>[4]RA!$DV260</f>
        <v>0.11728430646547161</v>
      </c>
      <c r="H12" s="143">
        <f>[4]RA!DV135</f>
        <v>157.456366</v>
      </c>
      <c r="I12" s="144">
        <f>[4]RA!DV160</f>
        <v>2.9241197652070561E-2</v>
      </c>
      <c r="J12" s="145">
        <f>[4]RA!DV185</f>
        <v>2.058511678409114E-2</v>
      </c>
      <c r="K12" s="144">
        <f>[4]RA!DV210</f>
        <v>-3.016847080382079E-3</v>
      </c>
      <c r="L12" s="144">
        <f>[4]RA!DV235</f>
        <v>-3.4844234999800161E-3</v>
      </c>
    </row>
    <row r="13" spans="1:12" s="123" customFormat="1" x14ac:dyDescent="0.2">
      <c r="C13" s="147" t="s">
        <v>31</v>
      </c>
      <c r="D13" s="139">
        <f>[4]RA!DV12</f>
        <v>73.692877999999993</v>
      </c>
      <c r="E13" s="140">
        <f>[4]RA!DV62</f>
        <v>-9.5505278654072101E-2</v>
      </c>
      <c r="F13" s="141">
        <f>[4]RA!DV87</f>
        <v>-5.6575652966239454E-2</v>
      </c>
      <c r="G13" s="142">
        <f>[4]RA!$DV262</f>
        <v>3.3114088395408636E-2</v>
      </c>
      <c r="H13" s="143">
        <f>[4]RA!DV137</f>
        <v>959.47254799999973</v>
      </c>
      <c r="I13" s="144">
        <f>[4]RA!DV162</f>
        <v>-4.1528593927409041E-4</v>
      </c>
      <c r="J13" s="145">
        <f>[4]RA!DV187</f>
        <v>3.3710513723570479E-3</v>
      </c>
      <c r="K13" s="144">
        <f>[4]RA!DV212</f>
        <v>-1.67481933805812E-2</v>
      </c>
      <c r="L13" s="144">
        <f>[4]RA!DV237</f>
        <v>-1.0556239073734486E-2</v>
      </c>
    </row>
    <row r="14" spans="1:12" s="123" customFormat="1" x14ac:dyDescent="0.2">
      <c r="C14" s="148" t="s">
        <v>16</v>
      </c>
      <c r="D14" s="139">
        <f>[4]RA!DV13</f>
        <v>17.103270000000002</v>
      </c>
      <c r="E14" s="140">
        <f>[4]RA!DV63</f>
        <v>-9.8749287370816896E-2</v>
      </c>
      <c r="F14" s="141">
        <f>[4]RA!DV88</f>
        <v>-5.0266360546008304E-2</v>
      </c>
      <c r="G14" s="142">
        <f>[4]RA!$DV263</f>
        <v>0.12134051815246449</v>
      </c>
      <c r="H14" s="143">
        <f>[4]RA!DV138</f>
        <v>217.889206</v>
      </c>
      <c r="I14" s="144">
        <f>[4]RA!DV163</f>
        <v>3.4355093389493829E-2</v>
      </c>
      <c r="J14" s="145">
        <f>[4]RA!DV188</f>
        <v>3.8651717507226513E-2</v>
      </c>
      <c r="K14" s="144">
        <f>[4]RA!DV213</f>
        <v>-2.7574753000540908E-2</v>
      </c>
      <c r="L14" s="144">
        <f>[4]RA!DV238</f>
        <v>-1.5628034247737399E-2</v>
      </c>
    </row>
    <row r="15" spans="1:12" s="123" customFormat="1" x14ac:dyDescent="0.2">
      <c r="C15" s="148" t="s">
        <v>17</v>
      </c>
      <c r="D15" s="139">
        <f>[4]RA!DV14</f>
        <v>53.877127000000002</v>
      </c>
      <c r="E15" s="140">
        <f>[4]RA!DV64</f>
        <v>-9.5297293303533204E-2</v>
      </c>
      <c r="F15" s="141">
        <f>[4]RA!DV89</f>
        <v>-5.9265626301835628E-2</v>
      </c>
      <c r="G15" s="142">
        <f>[4]RA!$DV264</f>
        <v>5.2284136832587702E-3</v>
      </c>
      <c r="H15" s="143">
        <f>[4]RA!DV139</f>
        <v>707.9261919999999</v>
      </c>
      <c r="I15" s="144">
        <f>[4]RA!DV164</f>
        <v>-1.2032462097526953E-2</v>
      </c>
      <c r="J15" s="145">
        <f>[4]RA!DV189</f>
        <v>-8.0622151237107476E-3</v>
      </c>
      <c r="K15" s="144">
        <f>[4]RA!DV214</f>
        <v>-1.2926551019058152E-2</v>
      </c>
      <c r="L15" s="144">
        <f>[4]RA!DV239</f>
        <v>-8.2187357191821908E-3</v>
      </c>
    </row>
    <row r="16" spans="1:12" s="123" customFormat="1" x14ac:dyDescent="0.2">
      <c r="C16" s="149" t="s">
        <v>11</v>
      </c>
      <c r="D16" s="139">
        <f>[4]RA!DV16</f>
        <v>18.534745999999998</v>
      </c>
      <c r="E16" s="140">
        <f>[4]RA!DV66</f>
        <v>-0.24577119456749241</v>
      </c>
      <c r="F16" s="141">
        <f>[4]RA!DV91</f>
        <v>-0.20861045838559589</v>
      </c>
      <c r="G16" s="142">
        <f>[4]RA!$DV266</f>
        <v>2.484850325889254E-2</v>
      </c>
      <c r="H16" s="143">
        <f>[4]RA!DV141</f>
        <v>243.972376</v>
      </c>
      <c r="I16" s="144">
        <f>[4]RA!DV166</f>
        <v>-4.7888758274442056E-2</v>
      </c>
      <c r="J16" s="145">
        <f>[4]RA!DV191</f>
        <v>-4.8216467054899459E-2</v>
      </c>
      <c r="K16" s="144">
        <f>[4]RA!DV216</f>
        <v>-0.12423751873179378</v>
      </c>
      <c r="L16" s="144">
        <f>[4]RA!DV241</f>
        <v>-0.130048344607536</v>
      </c>
    </row>
    <row r="17" spans="1:20" s="123" customFormat="1" x14ac:dyDescent="0.2">
      <c r="C17" s="138" t="s">
        <v>8</v>
      </c>
      <c r="D17" s="139">
        <f>[4]RA!DV17</f>
        <v>23.243239999999997</v>
      </c>
      <c r="E17" s="140">
        <f>[4]RA!DV67</f>
        <v>-1.5786547931627704E-2</v>
      </c>
      <c r="F17" s="141">
        <f>[4]RA!DV92</f>
        <v>3.6559499827917508E-2</v>
      </c>
      <c r="G17" s="150">
        <f>[4]RA!$DV267</f>
        <v>0.17727696941017723</v>
      </c>
      <c r="H17" s="143">
        <f>[4]RA!DV142</f>
        <v>289.97434900000002</v>
      </c>
      <c r="I17" s="151">
        <f>[4]RA!DV167</f>
        <v>0.14419371710504758</v>
      </c>
      <c r="J17" s="145">
        <f>[4]RA!DV192</f>
        <v>0.14495741088453662</v>
      </c>
      <c r="K17" s="144">
        <f>[4]RA!DV217</f>
        <v>5.2418163962664632E-2</v>
      </c>
      <c r="L17" s="144">
        <f>[4]RA!DV242</f>
        <v>6.8743394213596876E-2</v>
      </c>
    </row>
    <row r="18" spans="1:20" s="123" customFormat="1" x14ac:dyDescent="0.2">
      <c r="C18" s="138" t="s">
        <v>85</v>
      </c>
      <c r="D18" s="139">
        <f>[4]RA!DV18</f>
        <v>57.831342000000006</v>
      </c>
      <c r="E18" s="140">
        <f>[4]RA!DV68</f>
        <v>3.5467363006934649E-2</v>
      </c>
      <c r="F18" s="141">
        <f>[4]RA!DV93</f>
        <v>8.1123512024912081E-2</v>
      </c>
      <c r="G18" s="142">
        <f>[4]RA!$DV268</f>
        <v>-2.8474924520215938E-2</v>
      </c>
      <c r="H18" s="143">
        <f>[4]RA!DV143</f>
        <v>686.480143</v>
      </c>
      <c r="I18" s="144">
        <f>[4]RA!DV168</f>
        <v>1.1696082928690732E-2</v>
      </c>
      <c r="J18" s="145">
        <f>[4]RA!DV193</f>
        <v>5.3096295582228947E-3</v>
      </c>
      <c r="K18" s="144">
        <f>[4]RA!DV218</f>
        <v>8.959592837303898E-2</v>
      </c>
      <c r="L18" s="144">
        <f>[4]RA!DV243</f>
        <v>8.9247618615900137E-2</v>
      </c>
    </row>
    <row r="19" spans="1:20" s="123" customFormat="1" x14ac:dyDescent="0.2">
      <c r="A19" s="122"/>
      <c r="C19" s="146" t="s">
        <v>14</v>
      </c>
      <c r="D19" s="139">
        <f>[4]RA!DV19</f>
        <v>39.016958999999993</v>
      </c>
      <c r="E19" s="140">
        <f>[4]RA!DV69</f>
        <v>8.0617764929370228E-2</v>
      </c>
      <c r="F19" s="141">
        <f>[4]RA!DV94</f>
        <v>0.12938246158030031</v>
      </c>
      <c r="G19" s="142">
        <f>[4]RA!$DV269</f>
        <v>-5.6813391307898975E-2</v>
      </c>
      <c r="H19" s="143">
        <f>[4]RA!DV144</f>
        <v>439.44417800000002</v>
      </c>
      <c r="I19" s="144">
        <f>[4]RA!DV169</f>
        <v>5.3493760164784465E-3</v>
      </c>
      <c r="J19" s="145">
        <f>[4]RA!DV194</f>
        <v>-8.0537907596212044E-4</v>
      </c>
      <c r="K19" s="144">
        <f>[4]RA!DV219</f>
        <v>0.14322963819935142</v>
      </c>
      <c r="L19" s="144">
        <f>[4]RA!DV244</f>
        <v>0.14482065373721342</v>
      </c>
    </row>
    <row r="20" spans="1:20" s="123" customFormat="1" x14ac:dyDescent="0.2">
      <c r="A20" s="122"/>
      <c r="C20" s="146" t="s">
        <v>69</v>
      </c>
      <c r="D20" s="139">
        <f>[4]RA!DV20</f>
        <v>18.814382999999999</v>
      </c>
      <c r="E20" s="140">
        <f>[4]RA!DV70</f>
        <v>-4.7098528786342353E-2</v>
      </c>
      <c r="F20" s="141">
        <f>[4]RA!DV95</f>
        <v>5.9735672502392312E-4</v>
      </c>
      <c r="G20" s="142">
        <f>[4]RA!$DV270</f>
        <v>2.5841901508817378E-2</v>
      </c>
      <c r="H20" s="143">
        <f>[4]RA!DV145</f>
        <v>247.03596499999998</v>
      </c>
      <c r="I20" s="144">
        <f>[4]RA!DV170</f>
        <v>2.3186351342575628E-2</v>
      </c>
      <c r="J20" s="145">
        <f>[4]RA!DV195</f>
        <v>1.6384481347607283E-2</v>
      </c>
      <c r="K20" s="144">
        <f>[4]RA!DV220</f>
        <v>-1.3909062249273241E-3</v>
      </c>
      <c r="L20" s="144">
        <f>[4]RA!DV245</f>
        <v>-3.1946550729823331E-3</v>
      </c>
    </row>
    <row r="21" spans="1:20" s="123" customFormat="1" x14ac:dyDescent="0.2">
      <c r="C21" s="152" t="s">
        <v>32</v>
      </c>
      <c r="D21" s="131">
        <f>[4]RA!DV22</f>
        <v>148.79710600000001</v>
      </c>
      <c r="E21" s="132">
        <f>[4]RA!DV72</f>
        <v>1.305008174479183E-2</v>
      </c>
      <c r="F21" s="133">
        <f>[4]RA!DV97</f>
        <v>5.6106309462856885E-2</v>
      </c>
      <c r="G21" s="153">
        <f>[4]RA!$DV272</f>
        <v>9.8303708045147431E-2</v>
      </c>
      <c r="H21" s="135">
        <f>[4]RA!DV147</f>
        <v>1859.382861</v>
      </c>
      <c r="I21" s="136">
        <f>[4]RA!DV172</f>
        <v>8.9207811961816263E-2</v>
      </c>
      <c r="J21" s="137">
        <f>[4]RA!DV197</f>
        <v>8.8790137952649006E-2</v>
      </c>
      <c r="K21" s="136">
        <f>[4]RA!DV222</f>
        <v>8.6406003248808094E-2</v>
      </c>
      <c r="L21" s="136">
        <f>[4]RA!DV247</f>
        <v>9.4896176438644675E-2</v>
      </c>
    </row>
    <row r="22" spans="1:20" s="123" customFormat="1" ht="12.75" customHeight="1" x14ac:dyDescent="0.2">
      <c r="C22" s="154" t="s">
        <v>12</v>
      </c>
      <c r="D22" s="139">
        <f>[4]RA!DV23</f>
        <v>112.02930900000001</v>
      </c>
      <c r="E22" s="140">
        <f>[4]RA!DV73</f>
        <v>3.4979922669903019E-2</v>
      </c>
      <c r="F22" s="141">
        <f>[4]RA!DV98</f>
        <v>7.9848635481189145E-2</v>
      </c>
      <c r="G22" s="142">
        <f>[4]RA!$DV273</f>
        <v>0.11915728183804219</v>
      </c>
      <c r="H22" s="143">
        <f>[4]RA!DV148</f>
        <v>1409.2462860000001</v>
      </c>
      <c r="I22" s="144">
        <f>[4]RA!DV173</f>
        <v>0.11121380170399786</v>
      </c>
      <c r="J22" s="145">
        <f>[4]RA!DV198</f>
        <v>0.11197540728570754</v>
      </c>
      <c r="K22" s="144">
        <f>[4]RA!DV223</f>
        <v>0.12316964044903678</v>
      </c>
      <c r="L22" s="144">
        <f>[4]RA!DV248</f>
        <v>0.13331812712241442</v>
      </c>
    </row>
    <row r="23" spans="1:20" s="123" customFormat="1" ht="12.75" customHeight="1" x14ac:dyDescent="0.2">
      <c r="C23" s="155" t="s">
        <v>18</v>
      </c>
      <c r="D23" s="139">
        <f>[4]RA!DV24</f>
        <v>103.24084500000001</v>
      </c>
      <c r="E23" s="140">
        <f>[4]RA!DV74</f>
        <v>4.3935692308034513E-2</v>
      </c>
      <c r="F23" s="141">
        <f>[4]RA!DV99</f>
        <v>9.4497287499155647E-2</v>
      </c>
      <c r="G23" s="142">
        <f>[4]RA!$DV274</f>
        <v>0.13155955249122564</v>
      </c>
      <c r="H23" s="143">
        <f>[4]RA!DV149</f>
        <v>1297.9688450000001</v>
      </c>
      <c r="I23" s="144">
        <f>[4]RA!DV174</f>
        <v>0.12259388226084744</v>
      </c>
      <c r="J23" s="145">
        <f>[4]RA!DV199</f>
        <v>0.12395609241726691</v>
      </c>
      <c r="K23" s="144">
        <f>[4]RA!DV224</f>
        <v>0.14661350761199987</v>
      </c>
      <c r="L23" s="144">
        <f>[4]RA!DV249</f>
        <v>0.1579409355331387</v>
      </c>
    </row>
    <row r="24" spans="1:20" s="123" customFormat="1" ht="12.75" customHeight="1" x14ac:dyDescent="0.2">
      <c r="A24" s="122"/>
      <c r="C24" s="148" t="s">
        <v>19</v>
      </c>
      <c r="D24" s="156">
        <f>[4]RA!DV25</f>
        <v>8.7884639999999994</v>
      </c>
      <c r="E24" s="140">
        <f>[4]RA!DV75</f>
        <v>-5.9774554657507806E-2</v>
      </c>
      <c r="F24" s="141">
        <f>[4]RA!DV100</f>
        <v>-7.0540149155447152E-2</v>
      </c>
      <c r="G24" s="142">
        <f>[4]RA!$DV275</f>
        <v>-6.4578783434470211E-3</v>
      </c>
      <c r="H24" s="143">
        <f>[4]RA!DV150</f>
        <v>111.27744100000002</v>
      </c>
      <c r="I24" s="144">
        <f>[4]RA!DV175</f>
        <v>-6.2869867564779858E-3</v>
      </c>
      <c r="J24" s="145">
        <f>[4]RA!DV200</f>
        <v>-1.1256329395734288E-2</v>
      </c>
      <c r="K24" s="144">
        <f>[4]RA!DV225</f>
        <v>-0.11754646529606916</v>
      </c>
      <c r="L24" s="144">
        <f>[4]RA!DV250</f>
        <v>-0.11530898632402586</v>
      </c>
    </row>
    <row r="25" spans="1:20" s="123" customFormat="1" ht="12.75" customHeight="1" x14ac:dyDescent="0.2">
      <c r="C25" s="154" t="s">
        <v>7</v>
      </c>
      <c r="D25" s="139">
        <f>[4]RA!DV26</f>
        <v>36.767797000000002</v>
      </c>
      <c r="E25" s="140">
        <f>[4]RA!DV76</f>
        <v>-4.8386653445600447E-2</v>
      </c>
      <c r="F25" s="141">
        <f>[4]RA!DV101</f>
        <v>-1.2048431806715332E-2</v>
      </c>
      <c r="G25" s="142">
        <f>[4]RA!$DV276</f>
        <v>3.7976434888739696E-2</v>
      </c>
      <c r="H25" s="143">
        <f>[4]RA!DV151</f>
        <v>450.13657499999999</v>
      </c>
      <c r="I25" s="144">
        <f>[4]RA!DV176</f>
        <v>2.5620210115075537E-2</v>
      </c>
      <c r="J25" s="145">
        <f>[4]RA!DV201</f>
        <v>2.1846948957276346E-2</v>
      </c>
      <c r="K25" s="144">
        <f>[4]RA!DV226</f>
        <v>-1.6526923883411149E-2</v>
      </c>
      <c r="L25" s="144">
        <f>[4]RA!DV251</f>
        <v>-1.4849091082485555E-2</v>
      </c>
    </row>
    <row r="26" spans="1:20" s="123" customFormat="1" ht="12.75" customHeight="1" x14ac:dyDescent="0.2">
      <c r="C26" s="157" t="s">
        <v>125</v>
      </c>
      <c r="D26" s="158">
        <f>[4]RA!DV27</f>
        <v>347.20924799999995</v>
      </c>
      <c r="E26" s="159">
        <f>[4]RA!DV77</f>
        <v>-6.0203462479844649E-2</v>
      </c>
      <c r="F26" s="160">
        <f>[4]RA!DV102</f>
        <v>-1.6627457629684428E-2</v>
      </c>
      <c r="G26" s="161">
        <f>[4]RA!$DV277</f>
        <v>7.6321561891135037E-2</v>
      </c>
      <c r="H26" s="162">
        <f>[4]RA!DV152</f>
        <v>4401.0708500000001</v>
      </c>
      <c r="I26" s="163">
        <f>[4]RA!DV177</f>
        <v>4.6779134017236101E-2</v>
      </c>
      <c r="J26" s="164">
        <f>[4]RA!DV202</f>
        <v>4.621623501258787E-2</v>
      </c>
      <c r="K26" s="163">
        <f>[4]RA!DV227</f>
        <v>1.668022226515542E-2</v>
      </c>
      <c r="L26" s="163">
        <f>[4]RA!DV252</f>
        <v>2.4076193474270813E-2</v>
      </c>
    </row>
    <row r="27" spans="1:20" s="123" customFormat="1" ht="12.75" hidden="1" customHeight="1" x14ac:dyDescent="0.2">
      <c r="C27" s="138"/>
      <c r="D27" s="139"/>
      <c r="E27" s="140"/>
      <c r="F27" s="141"/>
      <c r="G27" s="165"/>
      <c r="H27" s="143"/>
      <c r="I27" s="144"/>
      <c r="J27" s="145"/>
      <c r="K27" s="144"/>
      <c r="L27" s="144"/>
    </row>
    <row r="28" spans="1:20" s="123" customFormat="1" ht="12.75" hidden="1" customHeight="1" x14ac:dyDescent="0.2">
      <c r="C28" s="138"/>
      <c r="D28" s="139"/>
      <c r="E28" s="140"/>
      <c r="F28" s="141"/>
      <c r="G28" s="165"/>
      <c r="H28" s="143"/>
      <c r="I28" s="144"/>
      <c r="J28" s="145"/>
      <c r="K28" s="144"/>
      <c r="L28" s="144"/>
    </row>
    <row r="29" spans="1:20" s="123" customFormat="1" ht="12.75" hidden="1" customHeight="1" x14ac:dyDescent="0.2">
      <c r="C29" s="138"/>
      <c r="D29" s="139"/>
      <c r="E29" s="140"/>
      <c r="F29" s="141"/>
      <c r="G29" s="165"/>
      <c r="H29" s="143"/>
      <c r="I29" s="144"/>
      <c r="J29" s="145"/>
      <c r="K29" s="144"/>
      <c r="L29" s="144"/>
    </row>
    <row r="30" spans="1:20" s="123" customFormat="1" ht="12.75" customHeight="1" x14ac:dyDescent="0.2">
      <c r="C30" s="525" t="s">
        <v>86</v>
      </c>
      <c r="D30" s="126">
        <f>[19]Mois!$CK$39/1000000</f>
        <v>55.076231</v>
      </c>
      <c r="E30" s="526">
        <f>'[19]Evo Mois'!$CK$39</f>
        <v>-0.20355849485912292</v>
      </c>
      <c r="F30" s="526">
        <f>'[20]Evo Mois'!$CK$11</f>
        <v>-0.18917050563963045</v>
      </c>
      <c r="G30" s="526">
        <f>'[20]Evo ACM'!$CJ$11</f>
        <v>0.11875937765688138</v>
      </c>
      <c r="H30" s="527">
        <f>'[19]Cumul ACM'!$CK$39/1000000</f>
        <v>717.71607900000004</v>
      </c>
      <c r="I30" s="526">
        <f>'[19]Evo ACM'!$CK$39</f>
        <v>7.7074366227931845E-2</v>
      </c>
      <c r="J30" s="526">
        <f>'[20]Evo ACM'!$CK$11</f>
        <v>6.4694576399394466E-2</v>
      </c>
      <c r="K30" s="526">
        <f>'[19]Evo PCAP'!$CK$39</f>
        <v>-5.4436321201789872E-2</v>
      </c>
      <c r="L30" s="526">
        <f>'[20]Evo PCAP'!$CK$11</f>
        <v>-5.1709533926287965E-2</v>
      </c>
    </row>
    <row r="31" spans="1:20" s="123" customFormat="1" ht="12.75" customHeight="1" x14ac:dyDescent="0.2">
      <c r="C31" s="154" t="s">
        <v>50</v>
      </c>
      <c r="D31" s="528">
        <f>[19]Mois!$CK$25/1000000</f>
        <v>47.782649999999997</v>
      </c>
      <c r="E31" s="144">
        <f>'[19]Evo Mois'!$CK$25</f>
        <v>-0.1942465921961124</v>
      </c>
      <c r="F31" s="144">
        <f>'[20]Evo Mois'!$CK$5</f>
        <v>-0.17969292986243712</v>
      </c>
      <c r="G31" s="144">
        <f>'[20]Evo ACM'!$CJ$5</f>
        <v>0.14126180847685776</v>
      </c>
      <c r="H31" s="529">
        <f>'[19]Cumul ACM'!$CK$25/1000000</f>
        <v>612.695472</v>
      </c>
      <c r="I31" s="144">
        <f>'[19]Evo ACM'!$CK$25</f>
        <v>9.4005814636559215E-2</v>
      </c>
      <c r="J31" s="144">
        <f>'[20]Evo ACM'!$CK$5</f>
        <v>8.2659771092607803E-2</v>
      </c>
      <c r="K31" s="144">
        <f>'[19]Evo PCAP'!$CK$25</f>
        <v>-3.6257414937046373E-2</v>
      </c>
      <c r="L31" s="144">
        <f>'[20]Evo PCAP'!$CK$5</f>
        <v>-3.414146358978265E-2</v>
      </c>
      <c r="M31" s="166"/>
      <c r="N31" s="166"/>
      <c r="O31" s="166"/>
      <c r="P31" s="166"/>
      <c r="Q31" s="166"/>
      <c r="R31" s="166"/>
      <c r="S31" s="166"/>
      <c r="T31" s="166"/>
    </row>
    <row r="32" spans="1:20" s="123" customFormat="1" ht="12.75" customHeight="1" x14ac:dyDescent="0.2">
      <c r="C32" s="530" t="s">
        <v>87</v>
      </c>
      <c r="D32" s="139">
        <f>[19]Mois!$CK$18/1000000</f>
        <v>37.889249999999997</v>
      </c>
      <c r="E32" s="144">
        <f>'[19]Evo Mois'!$CK$18</f>
        <v>-0.2088031362169358</v>
      </c>
      <c r="F32" s="144">
        <f>'[20]Evo Mois'!$CK$6</f>
        <v>-0.18997768458082376</v>
      </c>
      <c r="G32" s="144">
        <f>'[20]Evo ACM'!$CJ$6</f>
        <v>0.12993577248385368</v>
      </c>
      <c r="H32" s="529">
        <f>'[19]Cumul ACM'!$CK$18/1000000</f>
        <v>500.03462999999999</v>
      </c>
      <c r="I32" s="144">
        <f>'[19]Evo ACM'!$CK$18</f>
        <v>8.4768197326738681E-2</v>
      </c>
      <c r="J32" s="144">
        <f>'[20]Evo ACM'!$CK$6</f>
        <v>7.2690096934813653E-2</v>
      </c>
      <c r="K32" s="144">
        <f>'[19]Evo PCAP'!$CK$18</f>
        <v>-4.7741268158682737E-2</v>
      </c>
      <c r="L32" s="144">
        <f>'[20]Evo PCAP'!$CK$6</f>
        <v>-4.694273877670907E-2</v>
      </c>
      <c r="M32" s="166"/>
      <c r="N32" s="166"/>
      <c r="O32" s="166"/>
      <c r="P32" s="166"/>
      <c r="Q32" s="166"/>
      <c r="R32" s="166"/>
      <c r="S32" s="166"/>
      <c r="T32" s="166"/>
    </row>
    <row r="33" spans="2:20" s="123" customFormat="1" ht="12.75" customHeight="1" x14ac:dyDescent="0.2">
      <c r="C33" s="530" t="s">
        <v>88</v>
      </c>
      <c r="D33" s="139">
        <f>[19]Mois!$CK$19/1000000</f>
        <v>4.3349929999999999</v>
      </c>
      <c r="E33" s="144">
        <f>'[19]Evo Mois'!$CK$19</f>
        <v>-0.11941717714145494</v>
      </c>
      <c r="F33" s="144">
        <f>'[20]Evo Mois'!$CK$7</f>
        <v>-5.9233630575967755E-2</v>
      </c>
      <c r="G33" s="144">
        <f>'[20]Evo ACM'!$CJ$7</f>
        <v>0.27443213723467696</v>
      </c>
      <c r="H33" s="529">
        <f>'[19]Cumul ACM'!$CK$19/1000000</f>
        <v>44.902966999999997</v>
      </c>
      <c r="I33" s="144">
        <f>'[19]Evo ACM'!$CK$19</f>
        <v>0.18245879561388922</v>
      </c>
      <c r="J33" s="144">
        <f>'[20]Evo ACM'!$CK$7</f>
        <v>0.20966222856442496</v>
      </c>
      <c r="K33" s="144">
        <f>'[19]Evo PCAP'!$CK$19</f>
        <v>5.5255243624595884E-2</v>
      </c>
      <c r="L33" s="144">
        <f>'[20]Evo PCAP'!$CK$7</f>
        <v>0.13047627406436879</v>
      </c>
      <c r="M33" s="166"/>
      <c r="N33" s="166"/>
      <c r="O33" s="166"/>
      <c r="P33" s="166"/>
      <c r="Q33" s="166"/>
      <c r="R33" s="166"/>
      <c r="S33" s="166"/>
      <c r="T33" s="166"/>
    </row>
    <row r="34" spans="2:20" s="123" customFormat="1" ht="12.75" customHeight="1" x14ac:dyDescent="0.2">
      <c r="C34" s="530" t="s">
        <v>89</v>
      </c>
      <c r="D34" s="139">
        <f>[19]Mois!$CK$20/1000000</f>
        <v>5.0290340000000002</v>
      </c>
      <c r="E34" s="144">
        <f>'[19]Evo Mois'!$CK$20</f>
        <v>-0.1873898099791218</v>
      </c>
      <c r="F34" s="144">
        <f>'[20]Evo Mois'!$CK$8</f>
        <v>-0.18702877581113575</v>
      </c>
      <c r="G34" s="144">
        <f>'[20]Evo ACM'!$CJ$8</f>
        <v>0.14215440115587508</v>
      </c>
      <c r="H34" s="529">
        <f>'[19]Cumul ACM'!$CK$20/1000000</f>
        <v>64.042935</v>
      </c>
      <c r="I34" s="144">
        <f>'[19]Evo ACM'!$CK$20</f>
        <v>8.5691054424195112E-2</v>
      </c>
      <c r="J34" s="144">
        <f>'[20]Evo ACM'!$CK$8</f>
        <v>7.5414911819774222E-2</v>
      </c>
      <c r="K34" s="144">
        <f>'[19]Evo PCAP'!$CK$20</f>
        <v>-4.3270499056651035E-2</v>
      </c>
      <c r="L34" s="144">
        <f>'[20]Evo PCAP'!$CK$8</f>
        <v>-4.2313570878630413E-2</v>
      </c>
      <c r="M34" s="166"/>
      <c r="N34" s="166"/>
      <c r="O34" s="166"/>
      <c r="P34" s="166"/>
      <c r="Q34" s="166"/>
      <c r="R34" s="166"/>
      <c r="S34" s="166"/>
      <c r="T34" s="166"/>
    </row>
    <row r="35" spans="2:20" s="123" customFormat="1" ht="12.75" customHeight="1" x14ac:dyDescent="0.2">
      <c r="C35" s="531" t="s">
        <v>90</v>
      </c>
      <c r="D35" s="532">
        <f>[19]Mois!$CK$31/1000000</f>
        <v>6.7090240000000003</v>
      </c>
      <c r="E35" s="533">
        <f>'[19]Evo Mois'!$CK$31</f>
        <v>-0.10250412359687344</v>
      </c>
      <c r="F35" s="533">
        <f>'[20]Evo Mois'!$CK$9</f>
        <v>-6.2499511891968784E-2</v>
      </c>
      <c r="G35" s="533">
        <f>'[20]Evo ACM'!$CJ$9</f>
        <v>3.8519848680103719E-2</v>
      </c>
      <c r="H35" s="534">
        <f>'[19]Cumul ACM'!$CK$31/1000000</f>
        <v>85.414911000000004</v>
      </c>
      <c r="I35" s="533">
        <f>'[19]Evo ACM'!$CK$31</f>
        <v>3.7466908730789505E-2</v>
      </c>
      <c r="J35" s="533">
        <f>'[20]Evo ACM'!$CK$9</f>
        <v>2.0908601819711992E-2</v>
      </c>
      <c r="K35" s="533">
        <f>'[19]Evo PCAP'!$CK$31</f>
        <v>2.1865269896491846E-2</v>
      </c>
      <c r="L35" s="533">
        <f>'[20]Evo PCAP'!$CK$9</f>
        <v>1.5843469972579127E-2</v>
      </c>
      <c r="M35" s="166"/>
      <c r="N35" s="166"/>
      <c r="O35" s="166"/>
      <c r="P35" s="166"/>
      <c r="Q35" s="166"/>
      <c r="R35" s="166"/>
      <c r="S35" s="166"/>
      <c r="T35" s="166"/>
    </row>
    <row r="36" spans="2:20" s="123" customFormat="1" ht="12.75" customHeight="1" x14ac:dyDescent="0.2">
      <c r="B36" s="167"/>
      <c r="C36" s="168"/>
      <c r="D36" s="169"/>
      <c r="E36" s="170"/>
      <c r="F36" s="170"/>
      <c r="G36" s="170"/>
      <c r="H36" s="171"/>
      <c r="I36" s="170"/>
      <c r="J36" s="170"/>
      <c r="K36" s="170"/>
      <c r="L36" s="170"/>
    </row>
    <row r="37" spans="2:20" s="123" customFormat="1" ht="29.25" customHeight="1" x14ac:dyDescent="0.2">
      <c r="B37" s="167"/>
      <c r="C37" s="844" t="s">
        <v>248</v>
      </c>
      <c r="D37" s="847" t="s">
        <v>78</v>
      </c>
      <c r="E37" s="848"/>
      <c r="F37" s="848"/>
      <c r="G37" s="847" t="s">
        <v>79</v>
      </c>
      <c r="H37" s="848"/>
      <c r="I37" s="848"/>
      <c r="J37" s="849"/>
      <c r="K37" s="847" t="s">
        <v>80</v>
      </c>
      <c r="L37" s="849"/>
    </row>
    <row r="38" spans="2:20" s="123" customFormat="1" ht="47.25" customHeight="1" x14ac:dyDescent="0.2">
      <c r="B38" s="167"/>
      <c r="C38" s="845"/>
      <c r="D38" s="850" t="str">
        <f>D5</f>
        <v>Données brutes  avril 2022</v>
      </c>
      <c r="E38" s="852" t="str">
        <f>E5</f>
        <v>Taux de croissance  avril 2022 / avril 2021</v>
      </c>
      <c r="F38" s="853"/>
      <c r="G38" s="854" t="str">
        <f>G5</f>
        <v>Rappel :
Taux ACM CVS-CJO à fin mars 2022</v>
      </c>
      <c r="H38" s="856" t="str">
        <f>H5</f>
        <v>Données brutes mai 2021 - avril 2022</v>
      </c>
      <c r="I38" s="852" t="str">
        <f>I5</f>
        <v>Taux ACM (mai 2021- avril 2022 / mai 2020- avril 2021)</v>
      </c>
      <c r="J38" s="853"/>
      <c r="K38" s="852" t="str">
        <f>K5</f>
        <v>( janv à avril 2022 ) /
( janv à avril 2021 )</v>
      </c>
      <c r="L38" s="853"/>
    </row>
    <row r="39" spans="2:20" s="123" customFormat="1" ht="40.5" customHeight="1" x14ac:dyDescent="0.2">
      <c r="B39" s="167"/>
      <c r="C39" s="846"/>
      <c r="D39" s="851"/>
      <c r="E39" s="124" t="s">
        <v>81</v>
      </c>
      <c r="F39" s="124" t="s">
        <v>82</v>
      </c>
      <c r="G39" s="855"/>
      <c r="H39" s="857"/>
      <c r="I39" s="124" t="s">
        <v>81</v>
      </c>
      <c r="J39" s="124" t="s">
        <v>82</v>
      </c>
      <c r="K39" s="124" t="s">
        <v>81</v>
      </c>
      <c r="L39" s="124" t="s">
        <v>82</v>
      </c>
    </row>
    <row r="40" spans="2:20" s="123" customFormat="1" ht="12.75" customHeight="1" x14ac:dyDescent="0.2">
      <c r="B40" s="167"/>
      <c r="C40" s="125" t="s">
        <v>83</v>
      </c>
      <c r="D40" s="126">
        <f>[4]NSA!DV5</f>
        <v>191.37511699999999</v>
      </c>
      <c r="E40" s="127">
        <f>[4]NSA!DV55</f>
        <v>-7.7675640126571022E-2</v>
      </c>
      <c r="F40" s="128">
        <f>[4]NSA!DV80</f>
        <v>-3.5471283554971089E-2</v>
      </c>
      <c r="G40" s="127">
        <f>[4]NSA!$DV255</f>
        <v>3.3055616184964887E-2</v>
      </c>
      <c r="H40" s="129">
        <f>[4]NSA!DV130</f>
        <v>2442.719865</v>
      </c>
      <c r="I40" s="127">
        <f>[4]NSA!DV155</f>
        <v>8.6377195181528421E-3</v>
      </c>
      <c r="J40" s="128">
        <f>[4]NSA!DV180</f>
        <v>9.2061068899573772E-3</v>
      </c>
      <c r="K40" s="127">
        <f>[4]NSA!DV205</f>
        <v>-1.8019459498548218E-2</v>
      </c>
      <c r="L40" s="127">
        <f>[4]NSA!DV230</f>
        <v>-9.1914632877651004E-3</v>
      </c>
    </row>
    <row r="41" spans="2:20" s="123" customFormat="1" ht="12.75" customHeight="1" x14ac:dyDescent="0.2">
      <c r="B41" s="167"/>
      <c r="C41" s="130" t="s">
        <v>84</v>
      </c>
      <c r="D41" s="131">
        <f>[4]NSA!DV6</f>
        <v>113.23563299999999</v>
      </c>
      <c r="E41" s="132">
        <f>[4]NSA!DV56</f>
        <v>-0.11947215841117043</v>
      </c>
      <c r="F41" s="133">
        <f>[4]NSA!DV81</f>
        <v>-7.7600579469570441E-2</v>
      </c>
      <c r="G41" s="134">
        <f>[4]NSA!$DV256</f>
        <v>1.5317523784755593E-2</v>
      </c>
      <c r="H41" s="135">
        <f>[4]NSA!DV131</f>
        <v>1463.005414</v>
      </c>
      <c r="I41" s="136">
        <f>[4]NSA!DV156</f>
        <v>-1.7322231663566168E-2</v>
      </c>
      <c r="J41" s="137">
        <f>[4]NSA!DV181</f>
        <v>-1.775361592935143E-2</v>
      </c>
      <c r="K41" s="136">
        <f>[4]NSA!DV206</f>
        <v>-5.3052451594170824E-2</v>
      </c>
      <c r="L41" s="136">
        <f>[4]NSA!DV231</f>
        <v>-4.7539389967851009E-2</v>
      </c>
    </row>
    <row r="42" spans="2:20" s="123" customFormat="1" ht="12.75" customHeight="1" x14ac:dyDescent="0.2">
      <c r="B42" s="167"/>
      <c r="C42" s="138" t="s">
        <v>34</v>
      </c>
      <c r="D42" s="139">
        <f>[4]NSA!DV7</f>
        <v>35.702200000000005</v>
      </c>
      <c r="E42" s="140">
        <f>[4]NSA!DV57</f>
        <v>-0.13262405627052276</v>
      </c>
      <c r="F42" s="141">
        <f>[4]NSA!DV82</f>
        <v>-9.1607590168979347E-2</v>
      </c>
      <c r="G42" s="142">
        <f>[4]NSA!$DV257</f>
        <v>3.2001836234682113E-2</v>
      </c>
      <c r="H42" s="143">
        <f>[4]NSA!DV132</f>
        <v>452.78249099999999</v>
      </c>
      <c r="I42" s="144">
        <f>[4]NSA!DV157</f>
        <v>-1.371619420741832E-2</v>
      </c>
      <c r="J42" s="145">
        <f>[4]NSA!DV182</f>
        <v>-1.9289180470872136E-2</v>
      </c>
      <c r="K42" s="144">
        <f>[4]NSA!DV207</f>
        <v>-6.9757994085493213E-2</v>
      </c>
      <c r="L42" s="144">
        <f>[4]NSA!DV232</f>
        <v>-6.8948040266935351E-2</v>
      </c>
    </row>
    <row r="43" spans="2:20" s="123" customFormat="1" ht="12.75" customHeight="1" x14ac:dyDescent="0.2">
      <c r="B43" s="167"/>
      <c r="C43" s="146" t="s">
        <v>35</v>
      </c>
      <c r="D43" s="139">
        <f>[4]NSA!DV8</f>
        <v>10.332025</v>
      </c>
      <c r="E43" s="140">
        <f>[4]NSA!DV58</f>
        <v>-0.18175542339144302</v>
      </c>
      <c r="F43" s="141">
        <f>[4]NSA!DV83</f>
        <v>-0.14009563030177474</v>
      </c>
      <c r="G43" s="142">
        <f>[4]NSA!$DV258</f>
        <v>-5.2103478235450695E-2</v>
      </c>
      <c r="H43" s="143">
        <f>[4]NSA!DV133</f>
        <v>135.38979499999999</v>
      </c>
      <c r="I43" s="144">
        <f>[4]NSA!DV158</f>
        <v>-8.1956857589235321E-2</v>
      </c>
      <c r="J43" s="145">
        <f>[4]NSA!DV183</f>
        <v>-8.7210616032611266E-2</v>
      </c>
      <c r="K43" s="144">
        <f>[4]NSA!DV208</f>
        <v>-0.15783522751635171</v>
      </c>
      <c r="L43" s="144">
        <f>[4]NSA!DV233</f>
        <v>-0.15525140189995312</v>
      </c>
    </row>
    <row r="44" spans="2:20" s="123" customFormat="1" ht="12.75" customHeight="1" x14ac:dyDescent="0.2">
      <c r="B44" s="167"/>
      <c r="C44" s="146" t="s">
        <v>36</v>
      </c>
      <c r="D44" s="139">
        <f>[4]NSA!DV9</f>
        <v>19.826395999999999</v>
      </c>
      <c r="E44" s="140">
        <f>[4]NSA!DV59</f>
        <v>-0.1231930313945111</v>
      </c>
      <c r="F44" s="141">
        <f>[4]NSA!DV84</f>
        <v>-8.0918298785234488E-2</v>
      </c>
      <c r="G44" s="142">
        <f>[4]NSA!$DV259</f>
        <v>6.2069097642079907E-2</v>
      </c>
      <c r="H44" s="143">
        <f>[4]NSA!DV134</f>
        <v>250.03649399999998</v>
      </c>
      <c r="I44" s="144">
        <f>[4]NSA!DV159</f>
        <v>1.5836278405365611E-2</v>
      </c>
      <c r="J44" s="145">
        <f>[4]NSA!DV184</f>
        <v>1.1506137151263918E-2</v>
      </c>
      <c r="K44" s="144">
        <f>[4]NSA!DV209</f>
        <v>-3.7989226903828555E-2</v>
      </c>
      <c r="L44" s="144">
        <f>[4]NSA!DV234</f>
        <v>-3.7430242639157729E-2</v>
      </c>
    </row>
    <row r="45" spans="2:20" s="123" customFormat="1" ht="12.75" customHeight="1" x14ac:dyDescent="0.2">
      <c r="B45" s="167"/>
      <c r="C45" s="146" t="s">
        <v>15</v>
      </c>
      <c r="D45" s="139">
        <f>[4]NSA!DV10</f>
        <v>5.4144209999999999</v>
      </c>
      <c r="E45" s="140">
        <f>[4]NSA!DV60</f>
        <v>-6.5943827117472265E-2</v>
      </c>
      <c r="F45" s="141">
        <f>[4]NSA!DV85</f>
        <v>-2.6445760759018944E-2</v>
      </c>
      <c r="G45" s="142">
        <f>[4]NSA!$DV260</f>
        <v>0.11289599547782481</v>
      </c>
      <c r="H45" s="143">
        <f>[4]NSA!DV135</f>
        <v>65.774584999999988</v>
      </c>
      <c r="I45" s="144">
        <f>[4]NSA!DV160</f>
        <v>2.6041863364929307E-2</v>
      </c>
      <c r="J45" s="145">
        <f>[4]NSA!DV185</f>
        <v>1.4586766658011729E-2</v>
      </c>
      <c r="K45" s="144">
        <f>[4]NSA!DV210</f>
        <v>5.3413717373480551E-3</v>
      </c>
      <c r="L45" s="144">
        <f>[4]NSA!DV235</f>
        <v>4.9247954118194492E-3</v>
      </c>
    </row>
    <row r="46" spans="2:20" s="123" customFormat="1" ht="12.75" customHeight="1" x14ac:dyDescent="0.2">
      <c r="B46" s="167"/>
      <c r="C46" s="147" t="s">
        <v>31</v>
      </c>
      <c r="D46" s="139">
        <f>[4]NSA!DV12</f>
        <v>46.510006999999995</v>
      </c>
      <c r="E46" s="140">
        <f>[4]NSA!DV62</f>
        <v>-0.10835313673497493</v>
      </c>
      <c r="F46" s="141">
        <f>[4]NSA!DV87</f>
        <v>-7.1690971296486383E-2</v>
      </c>
      <c r="G46" s="142">
        <f>[4]NSA!$DV262</f>
        <v>3.390639564983644E-3</v>
      </c>
      <c r="H46" s="143">
        <f>[4]NSA!DV137</f>
        <v>611.68671299999994</v>
      </c>
      <c r="I46" s="144">
        <f>[4]NSA!DV162</f>
        <v>-2.6877986353927463E-2</v>
      </c>
      <c r="J46" s="145">
        <f>[4]NSA!DV187</f>
        <v>-2.109960570650693E-2</v>
      </c>
      <c r="K46" s="144">
        <f>[4]NSA!DV212</f>
        <v>-4.3112211733841166E-2</v>
      </c>
      <c r="L46" s="144">
        <f>[4]NSA!DV237</f>
        <v>-3.5105546555180611E-2</v>
      </c>
    </row>
    <row r="47" spans="2:20" s="123" customFormat="1" ht="12.75" customHeight="1" x14ac:dyDescent="0.2">
      <c r="B47" s="167"/>
      <c r="C47" s="148" t="s">
        <v>16</v>
      </c>
      <c r="D47" s="139">
        <f>[4]NSA!DV13</f>
        <v>9.353689000000001</v>
      </c>
      <c r="E47" s="140">
        <f>[4]NSA!DV63</f>
        <v>-0.11626583161687243</v>
      </c>
      <c r="F47" s="141">
        <f>[4]NSA!DV88</f>
        <v>-7.0299008855767786E-2</v>
      </c>
      <c r="G47" s="142">
        <f>[4]NSA!$DV263</f>
        <v>9.5488755639765222E-2</v>
      </c>
      <c r="H47" s="143">
        <f>[4]NSA!DV138</f>
        <v>121.963122</v>
      </c>
      <c r="I47" s="144">
        <f>[4]NSA!DV163</f>
        <v>1.4133091233687445E-2</v>
      </c>
      <c r="J47" s="145">
        <f>[4]NSA!DV188</f>
        <v>1.6173344847218996E-2</v>
      </c>
      <c r="K47" s="144">
        <f>[4]NSA!DV213</f>
        <v>-3.9196783926731982E-2</v>
      </c>
      <c r="L47" s="144">
        <f>[4]NSA!DV238</f>
        <v>-3.2225570485007959E-2</v>
      </c>
    </row>
    <row r="48" spans="2:20" s="123" customFormat="1" ht="12.75" customHeight="1" x14ac:dyDescent="0.2">
      <c r="B48" s="167"/>
      <c r="C48" s="148" t="s">
        <v>17</v>
      </c>
      <c r="D48" s="139">
        <f>[4]NSA!DV14</f>
        <v>36.094833000000001</v>
      </c>
      <c r="E48" s="140">
        <f>[4]NSA!DV64</f>
        <v>-0.10612815321284452</v>
      </c>
      <c r="F48" s="141">
        <f>[4]NSA!DV89</f>
        <v>-7.1966974752894819E-2</v>
      </c>
      <c r="G48" s="142">
        <f>[4]NSA!$DV264</f>
        <v>-2.0518460193896249E-2</v>
      </c>
      <c r="H48" s="143">
        <f>[4]NSA!DV139</f>
        <v>476.16727499999996</v>
      </c>
      <c r="I48" s="144">
        <f>[4]NSA!DV164</f>
        <v>-3.8333606648873086E-2</v>
      </c>
      <c r="J48" s="145">
        <f>[4]NSA!DV189</f>
        <v>-3.1397235327666251E-2</v>
      </c>
      <c r="K48" s="144">
        <f>[4]NSA!DV214</f>
        <v>-4.4319496115486468E-2</v>
      </c>
      <c r="L48" s="144">
        <f>[4]NSA!DV239</f>
        <v>-3.5823498109960217E-2</v>
      </c>
    </row>
    <row r="49" spans="2:12" s="123" customFormat="1" ht="12.75" customHeight="1" x14ac:dyDescent="0.2">
      <c r="B49" s="167"/>
      <c r="C49" s="149" t="s">
        <v>11</v>
      </c>
      <c r="D49" s="139">
        <f>[4]NSA!DV16</f>
        <v>8.2009050000000006</v>
      </c>
      <c r="E49" s="140">
        <f>[4]NSA!DV66</f>
        <v>-0.24351735940684271</v>
      </c>
      <c r="F49" s="141">
        <f>[4]NSA!DV91</f>
        <v>-0.2038292183072492</v>
      </c>
      <c r="G49" s="142">
        <f>[4]NSA!$DV266</f>
        <v>-4.0677093845217782E-2</v>
      </c>
      <c r="H49" s="143">
        <f>[4]NSA!DV141</f>
        <v>108.01086599999999</v>
      </c>
      <c r="I49" s="144">
        <f>[4]NSA!DV166</f>
        <v>-9.8483167732309584E-2</v>
      </c>
      <c r="J49" s="145">
        <f>[4]NSA!DV191</f>
        <v>-0.10127223520849071</v>
      </c>
      <c r="K49" s="144">
        <f>[4]NSA!DV216</f>
        <v>-0.16685640217024833</v>
      </c>
      <c r="L49" s="144">
        <f>[4]NSA!DV241</f>
        <v>-0.17262595635326694</v>
      </c>
    </row>
    <row r="50" spans="2:12" s="123" customFormat="1" ht="12.75" customHeight="1" x14ac:dyDescent="0.2">
      <c r="B50" s="167"/>
      <c r="C50" s="138" t="s">
        <v>8</v>
      </c>
      <c r="D50" s="139">
        <f>[4]NSA!DV17</f>
        <v>12.427897999999999</v>
      </c>
      <c r="E50" s="140">
        <f>[4]NSA!DV67</f>
        <v>-5.2735504020800406E-2</v>
      </c>
      <c r="F50" s="141">
        <f>[4]NSA!DV92</f>
        <v>2.2827527399422731E-3</v>
      </c>
      <c r="G50" s="150">
        <f>[4]NSA!$DV267</f>
        <v>0.13786652371555386</v>
      </c>
      <c r="H50" s="143">
        <f>[4]NSA!DV142</f>
        <v>158.29642999999999</v>
      </c>
      <c r="I50" s="151">
        <f>[4]NSA!DV167</f>
        <v>0.10700044688021415</v>
      </c>
      <c r="J50" s="145">
        <f>[4]NSA!DV192</f>
        <v>0.10672225207956654</v>
      </c>
      <c r="K50" s="144">
        <f>[4]NSA!DV217</f>
        <v>1.6331883178834827E-2</v>
      </c>
      <c r="L50" s="144">
        <f>[4]NSA!DV242</f>
        <v>3.1376438514528537E-2</v>
      </c>
    </row>
    <row r="51" spans="2:12" s="123" customFormat="1" ht="12.75" customHeight="1" x14ac:dyDescent="0.2">
      <c r="B51" s="167"/>
      <c r="C51" s="138" t="s">
        <v>85</v>
      </c>
      <c r="D51" s="139">
        <f>[4]NSA!DV18</f>
        <v>8.4204869999999996</v>
      </c>
      <c r="E51" s="140">
        <f>[4]NSA!DV68</f>
        <v>-9.2783879464885533E-2</v>
      </c>
      <c r="F51" s="141">
        <f>[4]NSA!DV93</f>
        <v>-4.4030735506960905E-2</v>
      </c>
      <c r="G51" s="142">
        <f>[4]NSA!$DV268</f>
        <v>-9.0183601975257432E-2</v>
      </c>
      <c r="H51" s="143">
        <f>[4]NSA!DV143</f>
        <v>105.08709100000002</v>
      </c>
      <c r="I51" s="144">
        <f>[4]NSA!DV168</f>
        <v>-6.7997681574513469E-2</v>
      </c>
      <c r="J51" s="145">
        <f>[4]NSA!DV193</f>
        <v>-7.8791067450312169E-2</v>
      </c>
      <c r="K51" s="144">
        <f>[4]NSA!DV218</f>
        <v>-5.0180971881990111E-3</v>
      </c>
      <c r="L51" s="144">
        <f>[4]NSA!DV243</f>
        <v>-8.8109570179046859E-3</v>
      </c>
    </row>
    <row r="52" spans="2:12" s="123" customFormat="1" ht="12.75" customHeight="1" x14ac:dyDescent="0.2">
      <c r="B52" s="167"/>
      <c r="C52" s="146" t="s">
        <v>14</v>
      </c>
      <c r="D52" s="139">
        <f>[4]NSA!DV19</f>
        <v>5.4747950000000003</v>
      </c>
      <c r="E52" s="140">
        <f>[4]NSA!DV69</f>
        <v>-8.1729318553905084E-2</v>
      </c>
      <c r="F52" s="141">
        <f>[4]NSA!DV94</f>
        <v>-3.3825812938837685E-2</v>
      </c>
      <c r="G52" s="142">
        <f>[4]NSA!$DV269</f>
        <v>-0.11588593400564429</v>
      </c>
      <c r="H52" s="143">
        <f>[4]NSA!DV144</f>
        <v>66.324653000000012</v>
      </c>
      <c r="I52" s="144">
        <f>[4]NSA!DV169</f>
        <v>-8.313158436271717E-2</v>
      </c>
      <c r="J52" s="145">
        <f>[4]NSA!DV194</f>
        <v>-9.4601523509501684E-2</v>
      </c>
      <c r="K52" s="144">
        <f>[4]NSA!DV219</f>
        <v>2.7404919135525008E-2</v>
      </c>
      <c r="L52" s="144">
        <f>[4]NSA!DV244</f>
        <v>2.4470881196230865E-2</v>
      </c>
    </row>
    <row r="53" spans="2:12" s="123" customFormat="1" ht="12.75" customHeight="1" x14ac:dyDescent="0.2">
      <c r="B53" s="167"/>
      <c r="C53" s="146" t="s">
        <v>69</v>
      </c>
      <c r="D53" s="139">
        <f>[4]NSA!DV20</f>
        <v>2.9456909999999996</v>
      </c>
      <c r="E53" s="140">
        <f>[4]NSA!DV70</f>
        <v>-0.11263810001491159</v>
      </c>
      <c r="F53" s="141">
        <f>[4]NSA!DV95</f>
        <v>-6.1342706633384814E-2</v>
      </c>
      <c r="G53" s="142">
        <f>[4]NSA!$DV270</f>
        <v>-4.2838034787104684E-2</v>
      </c>
      <c r="H53" s="143">
        <f>[4]NSA!DV145</f>
        <v>38.762437999999996</v>
      </c>
      <c r="I53" s="144">
        <f>[4]NSA!DV170</f>
        <v>-4.0910226826795237E-2</v>
      </c>
      <c r="J53" s="145">
        <f>[4]NSA!DV195</f>
        <v>-5.0511816949601385E-2</v>
      </c>
      <c r="K53" s="144">
        <f>[4]NSA!DV220</f>
        <v>-5.7665358111232745E-2</v>
      </c>
      <c r="L53" s="144">
        <f>[4]NSA!DV245</f>
        <v>-6.2635170827652353E-2</v>
      </c>
    </row>
    <row r="54" spans="2:12" s="123" customFormat="1" ht="12.75" customHeight="1" x14ac:dyDescent="0.2">
      <c r="B54" s="167"/>
      <c r="C54" s="152" t="s">
        <v>32</v>
      </c>
      <c r="D54" s="131">
        <f>[4]NSA!DV22</f>
        <v>78.139483999999996</v>
      </c>
      <c r="E54" s="132">
        <f>[4]NSA!DV72</f>
        <v>-9.5446856740023511E-3</v>
      </c>
      <c r="F54" s="133">
        <f>[4]NSA!DV97</f>
        <v>3.1211689263726861E-2</v>
      </c>
      <c r="G54" s="153">
        <f>[4]NSA!$DV272</f>
        <v>6.0878956402025786E-2</v>
      </c>
      <c r="H54" s="135">
        <f>[4]NSA!DV147</f>
        <v>979.71445099999994</v>
      </c>
      <c r="I54" s="136">
        <f>[4]NSA!DV172</f>
        <v>5.0061913457445817E-2</v>
      </c>
      <c r="J54" s="137">
        <f>[4]NSA!DV197</f>
        <v>5.2157517888677951E-2</v>
      </c>
      <c r="K54" s="136">
        <f>[4]NSA!DV222</f>
        <v>3.926992980851951E-2</v>
      </c>
      <c r="L54" s="136">
        <f>[4]NSA!DV247</f>
        <v>5.1749466284791268E-2</v>
      </c>
    </row>
    <row r="55" spans="2:12" s="123" customFormat="1" ht="12.75" customHeight="1" x14ac:dyDescent="0.2">
      <c r="B55" s="167"/>
      <c r="C55" s="154" t="s">
        <v>12</v>
      </c>
      <c r="D55" s="139">
        <f>[4]NSA!DV23</f>
        <v>57.336906000000006</v>
      </c>
      <c r="E55" s="140">
        <f>[4]NSA!DV73</f>
        <v>1.513789668047405E-2</v>
      </c>
      <c r="F55" s="141">
        <f>[4]NSA!DV98</f>
        <v>6.1949329112912288E-2</v>
      </c>
      <c r="G55" s="142">
        <f>[4]NSA!$DV273</f>
        <v>7.6914078866473723E-2</v>
      </c>
      <c r="H55" s="143">
        <f>[4]NSA!DV148</f>
        <v>721.47087799999997</v>
      </c>
      <c r="I55" s="144">
        <f>[4]NSA!DV173</f>
        <v>6.6944265566938777E-2</v>
      </c>
      <c r="J55" s="145">
        <f>[4]NSA!DV198</f>
        <v>7.1161714822310485E-2</v>
      </c>
      <c r="K55" s="144">
        <f>[4]NSA!DV223</f>
        <v>6.8844122873406022E-2</v>
      </c>
      <c r="L55" s="144">
        <f>[4]NSA!DV248</f>
        <v>8.435353895817399E-2</v>
      </c>
    </row>
    <row r="56" spans="2:12" s="123" customFormat="1" ht="12.75" customHeight="1" x14ac:dyDescent="0.2">
      <c r="B56" s="167"/>
      <c r="C56" s="155" t="s">
        <v>18</v>
      </c>
      <c r="D56" s="139">
        <f>[4]NSA!DV24</f>
        <v>53.656647</v>
      </c>
      <c r="E56" s="140">
        <f>[4]NSA!DV74</f>
        <v>3.8103587775537351E-2</v>
      </c>
      <c r="F56" s="141">
        <f>[4]NSA!DV99</f>
        <v>9.0958069202936365E-2</v>
      </c>
      <c r="G56" s="142">
        <f>[4]NSA!$DV274</f>
        <v>8.8896118075887154E-2</v>
      </c>
      <c r="H56" s="143">
        <f>[4]NSA!DV149</f>
        <v>669.75362500000006</v>
      </c>
      <c r="I56" s="144">
        <f>[4]NSA!DV174</f>
        <v>8.0097455339486201E-2</v>
      </c>
      <c r="J56" s="145">
        <f>[4]NSA!DV199</f>
        <v>8.509981934488331E-2</v>
      </c>
      <c r="K56" s="144">
        <f>[4]NSA!DV224</f>
        <v>9.7538040589028485E-2</v>
      </c>
      <c r="L56" s="144">
        <f>[4]NSA!DV249</f>
        <v>0.11368678399339682</v>
      </c>
    </row>
    <row r="57" spans="2:12" s="123" customFormat="1" ht="12.75" customHeight="1" x14ac:dyDescent="0.2">
      <c r="B57" s="167"/>
      <c r="C57" s="148" t="s">
        <v>19</v>
      </c>
      <c r="D57" s="156">
        <f>[4]NSA!DV25</f>
        <v>3.6802589999999999</v>
      </c>
      <c r="E57" s="140">
        <f>[4]NSA!DV75</f>
        <v>-0.23243329261483858</v>
      </c>
      <c r="F57" s="141">
        <f>[4]NSA!DV100</f>
        <v>-0.24406876478032191</v>
      </c>
      <c r="G57" s="142">
        <f>[4]NSA!$DV275</f>
        <v>-5.4251836937540321E-2</v>
      </c>
      <c r="H57" s="143">
        <f>[4]NSA!DV150</f>
        <v>51.717253000000007</v>
      </c>
      <c r="I57" s="144">
        <f>[4]NSA!DV175</f>
        <v>-7.8397783218663863E-2</v>
      </c>
      <c r="J57" s="145">
        <f>[4]NSA!DV200</f>
        <v>-8.2064071398444849E-2</v>
      </c>
      <c r="K57" s="144">
        <f>[4]NSA!DV225</f>
        <v>-0.23796172804259819</v>
      </c>
      <c r="L57" s="144">
        <f>[4]NSA!DV250</f>
        <v>-0.23017174697657872</v>
      </c>
    </row>
    <row r="58" spans="2:12" s="123" customFormat="1" ht="12.75" customHeight="1" x14ac:dyDescent="0.2">
      <c r="B58" s="167"/>
      <c r="C58" s="154" t="s">
        <v>7</v>
      </c>
      <c r="D58" s="139">
        <f>[4]NSA!DV26</f>
        <v>20.802578</v>
      </c>
      <c r="E58" s="140">
        <f>[4]NSA!DV76</f>
        <v>-7.1752700586003804E-2</v>
      </c>
      <c r="F58" s="141">
        <f>[4]NSA!DV101</f>
        <v>-4.8344731640094785E-2</v>
      </c>
      <c r="G58" s="142">
        <f>[4]NSA!$DV276</f>
        <v>1.8643972112521556E-2</v>
      </c>
      <c r="H58" s="143">
        <f>[4]NSA!DV151</f>
        <v>258.24357300000003</v>
      </c>
      <c r="I58" s="144">
        <f>[4]NSA!DV176</f>
        <v>5.6080760612982061E-3</v>
      </c>
      <c r="J58" s="145">
        <f>[4]NSA!DV201</f>
        <v>2.1904892393156405E-3</v>
      </c>
      <c r="K58" s="144">
        <f>[4]NSA!DV226</f>
        <v>-3.5661071400180155E-2</v>
      </c>
      <c r="L58" s="144">
        <f>[4]NSA!DV251</f>
        <v>-3.2993343744537107E-2</v>
      </c>
    </row>
    <row r="59" spans="2:12" s="123" customFormat="1" ht="12.75" customHeight="1" x14ac:dyDescent="0.2">
      <c r="B59" s="167"/>
      <c r="C59" s="157" t="s">
        <v>125</v>
      </c>
      <c r="D59" s="158">
        <f>[4]NSA!DV27</f>
        <v>182.95462999999998</v>
      </c>
      <c r="E59" s="159">
        <f>[4]NSA!DV77</f>
        <v>-7.696816107600335E-2</v>
      </c>
      <c r="F59" s="160">
        <f>[4]NSA!DV102</f>
        <v>-3.5080953008846616E-2</v>
      </c>
      <c r="G59" s="161">
        <f>[4]NSA!$DV277</f>
        <v>3.9337292731800977E-2</v>
      </c>
      <c r="H59" s="162">
        <f>[4]NSA!DV152</f>
        <v>2337.6327739999997</v>
      </c>
      <c r="I59" s="163">
        <f>[4]NSA!DV177</f>
        <v>1.2379937270724506E-2</v>
      </c>
      <c r="J59" s="164">
        <f>[4]NSA!DV202</f>
        <v>1.3522309521247999E-2</v>
      </c>
      <c r="K59" s="163">
        <f>[4]NSA!DV227</f>
        <v>-1.8623371449339787E-2</v>
      </c>
      <c r="L59" s="163">
        <f>[4]NSA!DV252</f>
        <v>-9.2086406598552717E-3</v>
      </c>
    </row>
    <row r="60" spans="2:12" s="123" customFormat="1" ht="12.75" hidden="1" customHeight="1" x14ac:dyDescent="0.2">
      <c r="B60" s="167"/>
      <c r="C60" s="138"/>
      <c r="D60" s="139"/>
      <c r="E60" s="140"/>
      <c r="F60" s="141"/>
      <c r="G60" s="165"/>
      <c r="H60" s="143"/>
      <c r="I60" s="144"/>
      <c r="J60" s="145"/>
      <c r="K60" s="144"/>
      <c r="L60" s="144"/>
    </row>
    <row r="61" spans="2:12" s="123" customFormat="1" ht="12.75" hidden="1" customHeight="1" x14ac:dyDescent="0.2">
      <c r="B61" s="167"/>
      <c r="C61" s="138"/>
      <c r="D61" s="139"/>
      <c r="E61" s="140"/>
      <c r="F61" s="141"/>
      <c r="G61" s="165"/>
      <c r="H61" s="143"/>
      <c r="I61" s="144"/>
      <c r="J61" s="145"/>
      <c r="K61" s="144"/>
      <c r="L61" s="144"/>
    </row>
    <row r="62" spans="2:12" s="123" customFormat="1" ht="57" hidden="1" customHeight="1" x14ac:dyDescent="0.2">
      <c r="B62" s="167"/>
      <c r="C62" s="138"/>
      <c r="D62" s="139"/>
      <c r="E62" s="140"/>
      <c r="F62" s="141"/>
      <c r="G62" s="165"/>
      <c r="H62" s="143"/>
      <c r="I62" s="144"/>
      <c r="J62" s="145"/>
      <c r="K62" s="144"/>
      <c r="L62" s="144"/>
    </row>
    <row r="63" spans="2:12" s="123" customFormat="1" ht="12.75" customHeight="1" x14ac:dyDescent="0.2">
      <c r="B63" s="167"/>
      <c r="C63" s="525" t="s">
        <v>86</v>
      </c>
      <c r="D63" s="126">
        <f>[21]Mois!$CK$39/1000000</f>
        <v>28.893537999999999</v>
      </c>
      <c r="E63" s="526">
        <f>'[21]Evo Mois'!$CK$39</f>
        <v>-0.20398542609390391</v>
      </c>
      <c r="F63" s="526">
        <f>'[22]Evo Mois'!$CK$11</f>
        <v>-0.18060001282925897</v>
      </c>
      <c r="G63" s="526">
        <f>'[22]Evo ACM'!$CJ$11</f>
        <v>9.2417523805883528E-2</v>
      </c>
      <c r="H63" s="527">
        <f>'[21]Cumul ACM'!$CK$39/1000000</f>
        <v>381.02100899999999</v>
      </c>
      <c r="I63" s="526">
        <f>'[21]Evo ACM'!$CK$39</f>
        <v>5.4772547312556652E-2</v>
      </c>
      <c r="J63" s="526">
        <f>'[22]Evo ACM'!$CK$11</f>
        <v>4.2098715190591607E-2</v>
      </c>
      <c r="K63" s="526">
        <f>'[21]Evo PCAP'!$CK$39</f>
        <v>-6.7071857744686603E-2</v>
      </c>
      <c r="L63" s="526">
        <f>'[22]Evo PCAP'!$CK$11</f>
        <v>-6.5789564719688109E-2</v>
      </c>
    </row>
    <row r="64" spans="2:12" s="123" customFormat="1" ht="12.75" customHeight="1" x14ac:dyDescent="0.2">
      <c r="B64" s="167"/>
      <c r="C64" s="154" t="s">
        <v>50</v>
      </c>
      <c r="D64" s="528">
        <f>[21]Mois!$CK$25/1000000</f>
        <v>24.854937</v>
      </c>
      <c r="E64" s="144">
        <f>'[21]Evo Mois'!$CK$25</f>
        <v>-0.20390502311419823</v>
      </c>
      <c r="F64" s="144">
        <f>'[22]Evo Mois'!$CK$5</f>
        <v>-0.17920658354707175</v>
      </c>
      <c r="G64" s="144">
        <f>'[22]Evo ACM'!$CJ$5</f>
        <v>0.11168931906354151</v>
      </c>
      <c r="H64" s="529">
        <f>'[21]Cumul ACM'!$CK$25/1000000</f>
        <v>326.44804399999998</v>
      </c>
      <c r="I64" s="144">
        <f>'[21]Evo ACM'!$CK$25</f>
        <v>6.6416904853863867E-2</v>
      </c>
      <c r="J64" s="144">
        <f>'[22]Evo ACM'!$CK$5</f>
        <v>5.600987435369964E-2</v>
      </c>
      <c r="K64" s="144">
        <f>'[21]Evo PCAP'!$CK$25</f>
        <v>-6.3581458788153355E-2</v>
      </c>
      <c r="L64" s="144">
        <f>'[22]Evo PCAP'!$CK$5</f>
        <v>-6.0746100730960428E-2</v>
      </c>
    </row>
    <row r="65" spans="2:12" s="123" customFormat="1" ht="12.75" customHeight="1" x14ac:dyDescent="0.2">
      <c r="B65" s="167"/>
      <c r="C65" s="530" t="s">
        <v>87</v>
      </c>
      <c r="D65" s="139">
        <f>[21]Mois!$CK$18/1000000</f>
        <v>19.573304</v>
      </c>
      <c r="E65" s="144">
        <f>'[21]Evo Mois'!$CK$18</f>
        <v>-0.21826361524357885</v>
      </c>
      <c r="F65" s="144">
        <f>'[22]Evo Mois'!$CK$6</f>
        <v>-0.18973482731959501</v>
      </c>
      <c r="G65" s="144">
        <f>'[22]Evo ACM'!$CJ$6</f>
        <v>9.9148451709611285E-2</v>
      </c>
      <c r="H65" s="529">
        <f>'[21]Cumul ACM'!$CK$18/1000000</f>
        <v>264.06906800000002</v>
      </c>
      <c r="I65" s="144">
        <f>'[21]Evo ACM'!$CK$18</f>
        <v>5.5177949934049009E-2</v>
      </c>
      <c r="J65" s="144">
        <f>'[22]Evo ACM'!$CK$6</f>
        <v>4.4013175161775164E-2</v>
      </c>
      <c r="K65" s="144">
        <f>'[21]Evo PCAP'!$CK$18</f>
        <v>-7.4875421132163056E-2</v>
      </c>
      <c r="L65" s="144">
        <f>'[22]Evo PCAP'!$CK$6</f>
        <v>-7.4413843486972331E-2</v>
      </c>
    </row>
    <row r="66" spans="2:12" s="123" customFormat="1" ht="12.75" customHeight="1" x14ac:dyDescent="0.2">
      <c r="B66" s="167"/>
      <c r="C66" s="530" t="s">
        <v>88</v>
      </c>
      <c r="D66" s="139">
        <f>[21]Mois!$CK$19/1000000</f>
        <v>1.9744550000000001</v>
      </c>
      <c r="E66" s="144">
        <f>'[21]Evo Mois'!$CK$19</f>
        <v>-0.14691978962203944</v>
      </c>
      <c r="F66" s="144">
        <f>'[22]Evo Mois'!$CK$7</f>
        <v>-0.11247829569536683</v>
      </c>
      <c r="G66" s="144">
        <f>'[22]Evo ACM'!$CJ$7</f>
        <v>0.23870708155977605</v>
      </c>
      <c r="H66" s="529">
        <f>'[21]Cumul ACM'!$CK$19/1000000</f>
        <v>20.698544999999999</v>
      </c>
      <c r="I66" s="144">
        <f>'[21]Evo ACM'!$CK$19</f>
        <v>0.15985681989956624</v>
      </c>
      <c r="J66" s="144">
        <f>'[22]Evo ACM'!$CK$7</f>
        <v>0.17299836831960458</v>
      </c>
      <c r="K66" s="144">
        <f>'[21]Evo PCAP'!$CK$19</f>
        <v>1.1277453935617077E-2</v>
      </c>
      <c r="L66" s="144">
        <f>'[22]Evo PCAP'!$CK$7</f>
        <v>7.5518481732334219E-2</v>
      </c>
    </row>
    <row r="67" spans="2:12" s="123" customFormat="1" ht="12.75" customHeight="1" x14ac:dyDescent="0.2">
      <c r="B67" s="167"/>
      <c r="C67" s="530" t="s">
        <v>89</v>
      </c>
      <c r="D67" s="139">
        <f>[21]Mois!$CK$20/1000000</f>
        <v>3.1113979999999999</v>
      </c>
      <c r="E67" s="144">
        <f>'[21]Evo Mois'!$CK$20</f>
        <v>-0.15908230344678098</v>
      </c>
      <c r="F67" s="144">
        <f>'[22]Evo Mois'!$CK$8</f>
        <v>-0.14497913545181806</v>
      </c>
      <c r="G67" s="144">
        <f>'[22]Evo ACM'!$CJ$8</f>
        <v>0.13398789418033386</v>
      </c>
      <c r="H67" s="529">
        <f>'[21]Cumul ACM'!$CK$20/1000000</f>
        <v>40.128951000000001</v>
      </c>
      <c r="I67" s="144">
        <f>'[21]Evo ACM'!$CK$20</f>
        <v>8.9229440548666883E-2</v>
      </c>
      <c r="J67" s="144">
        <f>'[22]Evo ACM'!$CK$8</f>
        <v>7.8373324589544824E-2</v>
      </c>
      <c r="K67" s="144">
        <f>'[21]Evo PCAP'!$CK$20</f>
        <v>-3.969680549766319E-2</v>
      </c>
      <c r="L67" s="144">
        <f>'[22]Evo PCAP'!$CK$8</f>
        <v>-3.597390701833969E-2</v>
      </c>
    </row>
    <row r="68" spans="2:12" s="123" customFormat="1" ht="12.75" customHeight="1" x14ac:dyDescent="0.2">
      <c r="B68" s="167"/>
      <c r="C68" s="531" t="s">
        <v>90</v>
      </c>
      <c r="D68" s="532">
        <f>[21]Mois!$CK$31/1000000</f>
        <v>3.5999340000000002</v>
      </c>
      <c r="E68" s="533">
        <f>'[21]Evo Mois'!$CK$31</f>
        <v>-0.14135346164928031</v>
      </c>
      <c r="F68" s="533">
        <f>'[22]Evo Mois'!$CK$9</f>
        <v>-8.5678865381008551E-2</v>
      </c>
      <c r="G68" s="533">
        <f>'[22]Evo ACM'!$CJ$9</f>
        <v>1.332577888511377E-2</v>
      </c>
      <c r="H68" s="534">
        <f>'[21]Cumul ACM'!$CK$31/1000000</f>
        <v>48.084794000000002</v>
      </c>
      <c r="I68" s="533">
        <f>'[21]Evo ACM'!$CK$31</f>
        <v>1.7885565421183802E-2</v>
      </c>
      <c r="J68" s="533">
        <f>'[22]Evo ACM'!$CK$9</f>
        <v>-4.34518860236488E-4</v>
      </c>
      <c r="K68" s="533">
        <f>'[21]Evo PCAP'!$CK$31</f>
        <v>1.2773618665814945E-2</v>
      </c>
      <c r="L68" s="533">
        <f>'[22]Evo PCAP'!$CK$9</f>
        <v>3.8582079152755799E-3</v>
      </c>
    </row>
    <row r="69" spans="2:12" s="123" customFormat="1" ht="12.75" customHeight="1" x14ac:dyDescent="0.2">
      <c r="B69" s="167"/>
      <c r="C69" s="168"/>
      <c r="D69" s="169"/>
      <c r="E69" s="170"/>
      <c r="F69" s="170"/>
      <c r="G69" s="170"/>
      <c r="H69" s="171"/>
      <c r="I69" s="170"/>
      <c r="J69" s="170"/>
      <c r="K69" s="170"/>
      <c r="L69" s="170"/>
    </row>
    <row r="70" spans="2:12" s="123" customFormat="1" ht="27" customHeight="1" x14ac:dyDescent="0.2">
      <c r="B70" s="167"/>
      <c r="C70" s="844" t="s">
        <v>249</v>
      </c>
      <c r="D70" s="847" t="s">
        <v>78</v>
      </c>
      <c r="E70" s="848"/>
      <c r="F70" s="848"/>
      <c r="G70" s="847" t="s">
        <v>79</v>
      </c>
      <c r="H70" s="848"/>
      <c r="I70" s="848"/>
      <c r="J70" s="849"/>
      <c r="K70" s="847" t="s">
        <v>80</v>
      </c>
      <c r="L70" s="849"/>
    </row>
    <row r="71" spans="2:12" s="123" customFormat="1" ht="38.25" customHeight="1" x14ac:dyDescent="0.2">
      <c r="B71" s="167"/>
      <c r="C71" s="845"/>
      <c r="D71" s="850" t="str">
        <f>D38</f>
        <v>Données brutes  avril 2022</v>
      </c>
      <c r="E71" s="852" t="str">
        <f>E38</f>
        <v>Taux de croissance  avril 2022 / avril 2021</v>
      </c>
      <c r="F71" s="853"/>
      <c r="G71" s="854" t="str">
        <f>G38</f>
        <v>Rappel :
Taux ACM CVS-CJO à fin mars 2022</v>
      </c>
      <c r="H71" s="856" t="str">
        <f>H38</f>
        <v>Données brutes mai 2021 - avril 2022</v>
      </c>
      <c r="I71" s="852" t="str">
        <f>I38</f>
        <v>Taux ACM (mai 2021- avril 2022 / mai 2020- avril 2021)</v>
      </c>
      <c r="J71" s="853"/>
      <c r="K71" s="852" t="str">
        <f>K38</f>
        <v>( janv à avril 2022 ) /
( janv à avril 2021 )</v>
      </c>
      <c r="L71" s="853"/>
    </row>
    <row r="72" spans="2:12" s="123" customFormat="1" ht="38.25" customHeight="1" x14ac:dyDescent="0.2">
      <c r="B72" s="167"/>
      <c r="C72" s="846"/>
      <c r="D72" s="851"/>
      <c r="E72" s="124" t="s">
        <v>81</v>
      </c>
      <c r="F72" s="124" t="s">
        <v>82</v>
      </c>
      <c r="G72" s="855"/>
      <c r="H72" s="857"/>
      <c r="I72" s="124" t="s">
        <v>81</v>
      </c>
      <c r="J72" s="124" t="s">
        <v>82</v>
      </c>
      <c r="K72" s="124" t="s">
        <v>81</v>
      </c>
      <c r="L72" s="124" t="s">
        <v>82</v>
      </c>
    </row>
    <row r="73" spans="2:12" s="123" customFormat="1" ht="12.75" customHeight="1" x14ac:dyDescent="0.2">
      <c r="B73" s="167"/>
      <c r="C73" s="125" t="s">
        <v>83</v>
      </c>
      <c r="D73" s="126">
        <f>[4]SA!DV5</f>
        <v>213.66547299999999</v>
      </c>
      <c r="E73" s="127">
        <f>[4]SA!DV55</f>
        <v>-1.902715807418276E-2</v>
      </c>
      <c r="F73" s="128">
        <f>[4]SA!DV80</f>
        <v>2.6835508576730227E-2</v>
      </c>
      <c r="G73" s="127">
        <f>[4]SA!$DV255</f>
        <v>8.8527506760106123E-2</v>
      </c>
      <c r="H73" s="129">
        <f>[4]SA!DV130</f>
        <v>2644.8311280000003</v>
      </c>
      <c r="I73" s="127">
        <f>[4]SA!DV155</f>
        <v>7.4638437322019024E-2</v>
      </c>
      <c r="J73" s="128">
        <f>[4]SA!DV180</f>
        <v>7.1356804176973432E-2</v>
      </c>
      <c r="K73" s="127">
        <f>[4]SA!DV205</f>
        <v>6.9072846755046102E-2</v>
      </c>
      <c r="L73" s="127">
        <f>[4]SA!DV230</f>
        <v>7.3457756999118606E-2</v>
      </c>
    </row>
    <row r="74" spans="2:12" s="123" customFormat="1" ht="12.75" customHeight="1" x14ac:dyDescent="0.2">
      <c r="B74" s="167"/>
      <c r="C74" s="130" t="s">
        <v>84</v>
      </c>
      <c r="D74" s="131">
        <f>[4]SA!DV6</f>
        <v>143.00785099999999</v>
      </c>
      <c r="E74" s="132">
        <f>[4]SA!DV56</f>
        <v>-4.548135121130048E-2</v>
      </c>
      <c r="F74" s="133">
        <f>[4]SA!DV81</f>
        <v>-4.555405069155416E-4</v>
      </c>
      <c r="G74" s="134">
        <f>[4]SA!$DV256</f>
        <v>6.312083393260437E-2</v>
      </c>
      <c r="H74" s="135">
        <f>[4]SA!DV131</f>
        <v>1765.1627179999998</v>
      </c>
      <c r="I74" s="136">
        <f>[4]SA!DV156</f>
        <v>4.6304063583759048E-2</v>
      </c>
      <c r="J74" s="137">
        <f>[4]SA!DV181</f>
        <v>4.3056930027243423E-2</v>
      </c>
      <c r="K74" s="136">
        <f>[4]SA!DV206</f>
        <v>3.6241123978600687E-2</v>
      </c>
      <c r="L74" s="136">
        <f>[4]SA!DV231</f>
        <v>3.9567696886330994E-2</v>
      </c>
    </row>
    <row r="75" spans="2:12" s="123" customFormat="1" ht="12.75" customHeight="1" x14ac:dyDescent="0.2">
      <c r="B75" s="167"/>
      <c r="C75" s="138" t="s">
        <v>34</v>
      </c>
      <c r="D75" s="139">
        <f>[4]SA!DV7</f>
        <v>43.388900999999997</v>
      </c>
      <c r="E75" s="140">
        <f>[4]SA!DV57</f>
        <v>-9.5641134142681827E-2</v>
      </c>
      <c r="F75" s="141">
        <f>[4]SA!DV82</f>
        <v>-5.6249632506846003E-2</v>
      </c>
      <c r="G75" s="142">
        <f>[4]SA!$DV257</f>
        <v>8.8701551724766015E-2</v>
      </c>
      <c r="H75" s="143">
        <f>[4]SA!DV132</f>
        <v>543.50590899999997</v>
      </c>
      <c r="I75" s="144">
        <f>[4]SA!DV157</f>
        <v>3.8529134280538724E-2</v>
      </c>
      <c r="J75" s="145">
        <f>[4]SA!DV182</f>
        <v>3.3122444394549033E-2</v>
      </c>
      <c r="K75" s="144">
        <f>[4]SA!DV207</f>
        <v>-1.4183964469123844E-2</v>
      </c>
      <c r="L75" s="144">
        <f>[4]SA!DV232</f>
        <v>-1.3472335463833196E-2</v>
      </c>
    </row>
    <row r="76" spans="2:12" s="123" customFormat="1" ht="12.75" customHeight="1" x14ac:dyDescent="0.2">
      <c r="B76" s="167"/>
      <c r="C76" s="146" t="s">
        <v>35</v>
      </c>
      <c r="D76" s="139">
        <f>[4]SA!DV8</f>
        <v>11.547487</v>
      </c>
      <c r="E76" s="140">
        <f>[4]SA!DV58</f>
        <v>-9.7448756955553328E-2</v>
      </c>
      <c r="F76" s="141">
        <f>[4]SA!DV83</f>
        <v>-5.5640910727868809E-2</v>
      </c>
      <c r="G76" s="142">
        <f>[4]SA!$DV258</f>
        <v>5.4403278065263239E-2</v>
      </c>
      <c r="H76" s="143">
        <f>[4]SA!DV133</f>
        <v>150.02574799999999</v>
      </c>
      <c r="I76" s="144">
        <f>[4]SA!DV158</f>
        <v>2.6491202557544113E-2</v>
      </c>
      <c r="J76" s="145">
        <f>[4]SA!DV183</f>
        <v>2.0311650906759127E-2</v>
      </c>
      <c r="K76" s="144">
        <f>[4]SA!DV208</f>
        <v>-3.1679613658625927E-2</v>
      </c>
      <c r="L76" s="144">
        <f>[4]SA!DV233</f>
        <v>-3.3462046856874594E-2</v>
      </c>
    </row>
    <row r="77" spans="2:12" s="123" customFormat="1" ht="12.75" customHeight="1" x14ac:dyDescent="0.2">
      <c r="B77" s="167"/>
      <c r="C77" s="146" t="s">
        <v>36</v>
      </c>
      <c r="D77" s="139">
        <f>[4]SA!DV9</f>
        <v>23.656921999999998</v>
      </c>
      <c r="E77" s="140">
        <f>[4]SA!DV59</f>
        <v>-0.10859148889526382</v>
      </c>
      <c r="F77" s="141">
        <f>[4]SA!DV84</f>
        <v>-6.6783126794266678E-2</v>
      </c>
      <c r="G77" s="142">
        <f>[4]SA!$DV259</f>
        <v>9.6469818565440235E-2</v>
      </c>
      <c r="H77" s="143">
        <f>[4]SA!DV134</f>
        <v>292.48881599999999</v>
      </c>
      <c r="I77" s="144">
        <f>[4]SA!DV159</f>
        <v>4.5430305166019203E-2</v>
      </c>
      <c r="J77" s="145">
        <f>[4]SA!DV184</f>
        <v>4.0901554465353929E-2</v>
      </c>
      <c r="K77" s="144">
        <f>[4]SA!DV209</f>
        <v>-9.5021521879864457E-3</v>
      </c>
      <c r="L77" s="144">
        <f>[4]SA!DV234</f>
        <v>-7.3461182869187791E-3</v>
      </c>
    </row>
    <row r="78" spans="2:12" s="123" customFormat="1" ht="12.75" customHeight="1" x14ac:dyDescent="0.2">
      <c r="B78" s="167"/>
      <c r="C78" s="146" t="s">
        <v>15</v>
      </c>
      <c r="D78" s="139">
        <f>[4]SA!DV10</f>
        <v>7.4304319999999997</v>
      </c>
      <c r="E78" s="140">
        <f>[4]SA!DV60</f>
        <v>-6.0532218647338709E-2</v>
      </c>
      <c r="F78" s="141">
        <f>[4]SA!DV85</f>
        <v>-3.6210055762263549E-2</v>
      </c>
      <c r="G78" s="142">
        <f>[4]SA!$DV260</f>
        <v>0.12044321201810293</v>
      </c>
      <c r="H78" s="143">
        <f>[4]SA!DV135</f>
        <v>91.681780999999987</v>
      </c>
      <c r="I78" s="144">
        <f>[4]SA!DV160</f>
        <v>3.1548791591294201E-2</v>
      </c>
      <c r="J78" s="145">
        <f>[4]SA!DV185</f>
        <v>2.4921253449524894E-2</v>
      </c>
      <c r="K78" s="144">
        <f>[4]SA!DV210</f>
        <v>-9.0185634829107464E-3</v>
      </c>
      <c r="L78" s="144">
        <f>[4]SA!DV235</f>
        <v>-9.4031826356661963E-3</v>
      </c>
    </row>
    <row r="79" spans="2:12" s="123" customFormat="1" ht="12.75" customHeight="1" x14ac:dyDescent="0.2">
      <c r="B79" s="167"/>
      <c r="C79" s="147" t="s">
        <v>31</v>
      </c>
      <c r="D79" s="139">
        <f>[4]SA!DV12</f>
        <v>27.182870999999999</v>
      </c>
      <c r="E79" s="140">
        <f>[4]SA!DV62</f>
        <v>-7.2642116658102052E-2</v>
      </c>
      <c r="F79" s="141">
        <f>[4]SA!DV87</f>
        <v>-2.9478207454866068E-2</v>
      </c>
      <c r="G79" s="142">
        <f>[4]SA!$DV262</f>
        <v>9.0491395273638586E-2</v>
      </c>
      <c r="H79" s="143">
        <f>[4]SA!DV137</f>
        <v>347.78583499999996</v>
      </c>
      <c r="I79" s="144">
        <f>[4]SA!DV162</f>
        <v>4.9794493150845831E-2</v>
      </c>
      <c r="J79" s="145">
        <f>[4]SA!DV187</f>
        <v>4.9812691766132122E-2</v>
      </c>
      <c r="K79" s="144">
        <f>[4]SA!DV212</f>
        <v>3.1267821229381099E-2</v>
      </c>
      <c r="L79" s="144">
        <f>[4]SA!DV237</f>
        <v>3.4808188302435594E-2</v>
      </c>
    </row>
    <row r="80" spans="2:12" s="123" customFormat="1" ht="12.75" customHeight="1" x14ac:dyDescent="0.2">
      <c r="B80" s="167"/>
      <c r="C80" s="148" t="s">
        <v>16</v>
      </c>
      <c r="D80" s="139">
        <f>[4]SA!DV13</f>
        <v>7.7495810000000001</v>
      </c>
      <c r="E80" s="140">
        <f>[4]SA!DV63</f>
        <v>-7.6659404249884044E-2</v>
      </c>
      <c r="F80" s="141">
        <f>[4]SA!DV88</f>
        <v>-2.4299239544417484E-2</v>
      </c>
      <c r="G80" s="142">
        <f>[4]SA!$DV263</f>
        <v>0.1560924607568217</v>
      </c>
      <c r="H80" s="143">
        <f>[4]SA!DV138</f>
        <v>95.926084000000003</v>
      </c>
      <c r="I80" s="144">
        <f>[4]SA!DV163</f>
        <v>6.126071967698743E-2</v>
      </c>
      <c r="J80" s="145">
        <f>[4]SA!DV188</f>
        <v>6.8643156706941877E-2</v>
      </c>
      <c r="K80" s="144">
        <f>[4]SA!DV213</f>
        <v>-1.2672824058010401E-2</v>
      </c>
      <c r="L80" s="144">
        <f>[4]SA!DV238</f>
        <v>5.9877589753698501E-3</v>
      </c>
    </row>
    <row r="81" spans="2:12" s="123" customFormat="1" ht="12.75" customHeight="1" x14ac:dyDescent="0.2">
      <c r="B81" s="167"/>
      <c r="C81" s="148" t="s">
        <v>17</v>
      </c>
      <c r="D81" s="139">
        <f>[4]SA!DV14</f>
        <v>17.782294</v>
      </c>
      <c r="E81" s="140">
        <f>[4]SA!DV64</f>
        <v>-7.2485165589069589E-2</v>
      </c>
      <c r="F81" s="141">
        <f>[4]SA!DV89</f>
        <v>-3.2713919084865317E-2</v>
      </c>
      <c r="G81" s="142">
        <f>[4]SA!$DV264</f>
        <v>6.3403374570366378E-2</v>
      </c>
      <c r="H81" s="143">
        <f>[4]SA!DV139</f>
        <v>231.75891700000003</v>
      </c>
      <c r="I81" s="144">
        <f>[4]SA!DV164</f>
        <v>4.6788517225537563E-2</v>
      </c>
      <c r="J81" s="145">
        <f>[4]SA!DV189</f>
        <v>4.4109160822864979E-2</v>
      </c>
      <c r="K81" s="144">
        <f>[4]SA!DV214</f>
        <v>5.4655164701544745E-2</v>
      </c>
      <c r="L81" s="144">
        <f>[4]SA!DV239</f>
        <v>5.2018151001206769E-2</v>
      </c>
    </row>
    <row r="82" spans="2:12" s="123" customFormat="1" ht="12.75" customHeight="1" x14ac:dyDescent="0.2">
      <c r="B82" s="167"/>
      <c r="C82" s="149" t="s">
        <v>11</v>
      </c>
      <c r="D82" s="139">
        <f>[4]SA!DV16</f>
        <v>10.333841</v>
      </c>
      <c r="E82" s="140">
        <f>[4]SA!DV66</f>
        <v>-0.24755029581834975</v>
      </c>
      <c r="F82" s="141">
        <f>[4]SA!DV91</f>
        <v>-0.2126312394131481</v>
      </c>
      <c r="G82" s="142">
        <f>[4]SA!$DV266</f>
        <v>8.3473270423083612E-2</v>
      </c>
      <c r="H82" s="143">
        <f>[4]SA!DV141</f>
        <v>135.96151</v>
      </c>
      <c r="I82" s="144">
        <f>[4]SA!DV166</f>
        <v>-3.4588521215107582E-3</v>
      </c>
      <c r="J82" s="145">
        <f>[4]SA!DV191</f>
        <v>-1.5392159934163319E-3</v>
      </c>
      <c r="K82" s="144">
        <f>[4]SA!DV216</f>
        <v>-8.8355823915721943E-2</v>
      </c>
      <c r="L82" s="144">
        <f>[4]SA!DV241</f>
        <v>-9.3528270896128252E-2</v>
      </c>
    </row>
    <row r="83" spans="2:12" s="123" customFormat="1" ht="12.75" customHeight="1" x14ac:dyDescent="0.2">
      <c r="B83" s="167"/>
      <c r="C83" s="138" t="s">
        <v>8</v>
      </c>
      <c r="D83" s="139">
        <f>[4]SA!DV17</f>
        <v>10.815342000000001</v>
      </c>
      <c r="E83" s="140">
        <f>[4]SA!DV67</f>
        <v>3.0397626587705506E-2</v>
      </c>
      <c r="F83" s="141">
        <f>[4]SA!DV92</f>
        <v>7.9772776741963369E-2</v>
      </c>
      <c r="G83" s="150">
        <f>[4]SA!$DV267</f>
        <v>0.22873794562210437</v>
      </c>
      <c r="H83" s="143">
        <f>[4]SA!DV142</f>
        <v>131.677919</v>
      </c>
      <c r="I83" s="151">
        <f>[4]SA!DV167</f>
        <v>0.19235295059907132</v>
      </c>
      <c r="J83" s="145">
        <f>[4]SA!DV192</f>
        <v>0.19455567842066213</v>
      </c>
      <c r="K83" s="144">
        <f>[4]SA!DV217</f>
        <v>9.7436617165765238E-2</v>
      </c>
      <c r="L83" s="144">
        <f>[4]SA!DV242</f>
        <v>0.11607224528652216</v>
      </c>
    </row>
    <row r="84" spans="2:12" s="123" customFormat="1" ht="12.75" customHeight="1" x14ac:dyDescent="0.2">
      <c r="B84" s="167"/>
      <c r="C84" s="138" t="s">
        <v>85</v>
      </c>
      <c r="D84" s="139">
        <f>[4]SA!DV18</f>
        <v>49.410855000000005</v>
      </c>
      <c r="E84" s="140">
        <f>[4]SA!DV68</f>
        <v>6.1029256586320191E-2</v>
      </c>
      <c r="F84" s="141">
        <f>[4]SA!DV93</f>
        <v>0.10555356815659578</v>
      </c>
      <c r="G84" s="142">
        <f>[4]SA!$DV268</f>
        <v>-1.629855402888869E-2</v>
      </c>
      <c r="H84" s="143">
        <f>[4]SA!DV143</f>
        <v>581.39305200000001</v>
      </c>
      <c r="I84" s="144">
        <f>[4]SA!DV168</f>
        <v>2.7577953787846221E-2</v>
      </c>
      <c r="J84" s="145">
        <f>[4]SA!DV193</f>
        <v>2.2130937302585751E-2</v>
      </c>
      <c r="K84" s="144">
        <f>[4]SA!DV218</f>
        <v>0.10810702954020224</v>
      </c>
      <c r="L84" s="144">
        <f>[4]SA!DV243</f>
        <v>0.10821739889416371</v>
      </c>
    </row>
    <row r="85" spans="2:12" s="123" customFormat="1" ht="12.75" customHeight="1" x14ac:dyDescent="0.2">
      <c r="B85" s="167"/>
      <c r="C85" s="146" t="s">
        <v>14</v>
      </c>
      <c r="D85" s="139">
        <f>[4]SA!DV19</f>
        <v>33.542164</v>
      </c>
      <c r="E85" s="140">
        <f>[4]SA!DV69</f>
        <v>0.11272770217976391</v>
      </c>
      <c r="F85" s="141">
        <f>[4]SA!DV94</f>
        <v>0.16147625627059448</v>
      </c>
      <c r="G85" s="142">
        <f>[4]SA!$DV269</f>
        <v>-4.5347904612452861E-2</v>
      </c>
      <c r="H85" s="143">
        <f>[4]SA!DV144</f>
        <v>373.11952500000001</v>
      </c>
      <c r="I85" s="144">
        <f>[4]SA!DV169</f>
        <v>2.289631805325909E-2</v>
      </c>
      <c r="J85" s="145">
        <f>[4]SA!DV194</f>
        <v>1.7855164486352715E-2</v>
      </c>
      <c r="K85" s="144">
        <f>[4]SA!DV219</f>
        <v>0.16544954600090378</v>
      </c>
      <c r="L85" s="144">
        <f>[4]SA!DV244</f>
        <v>0.16780840415910969</v>
      </c>
    </row>
    <row r="86" spans="2:12" s="123" customFormat="1" ht="12.75" customHeight="1" x14ac:dyDescent="0.2">
      <c r="B86" s="167"/>
      <c r="C86" s="146" t="s">
        <v>69</v>
      </c>
      <c r="D86" s="139">
        <f>[4]SA!DV20</f>
        <v>15.868691999999999</v>
      </c>
      <c r="E86" s="140">
        <f>[4]SA!DV70</f>
        <v>-3.3852295438347446E-2</v>
      </c>
      <c r="F86" s="141">
        <f>[4]SA!DV95</f>
        <v>1.2539306506020642E-2</v>
      </c>
      <c r="G86" s="142">
        <f>[4]SA!$DV270</f>
        <v>3.9822223364113229E-2</v>
      </c>
      <c r="H86" s="143">
        <f>[4]SA!DV145</f>
        <v>208.27352700000003</v>
      </c>
      <c r="I86" s="144">
        <f>[4]SA!DV170</f>
        <v>3.6073089119615709E-2</v>
      </c>
      <c r="J86" s="145">
        <f>[4]SA!DV195</f>
        <v>2.9894147531896786E-2</v>
      </c>
      <c r="K86" s="144">
        <f>[4]SA!DV220</f>
        <v>9.9857749441629728E-3</v>
      </c>
      <c r="L86" s="144">
        <f>[4]SA!DV245</f>
        <v>8.5474727430487896E-3</v>
      </c>
    </row>
    <row r="87" spans="2:12" s="123" customFormat="1" ht="12.75" customHeight="1" x14ac:dyDescent="0.2">
      <c r="B87" s="167"/>
      <c r="C87" s="152" t="s">
        <v>32</v>
      </c>
      <c r="D87" s="131">
        <f>[4]SA!DV22</f>
        <v>70.657622000000003</v>
      </c>
      <c r="E87" s="132">
        <f>[4]SA!DV72</f>
        <v>3.9268858429902798E-2</v>
      </c>
      <c r="F87" s="133">
        <f>[4]SA!DV97</f>
        <v>8.5440895504026226E-2</v>
      </c>
      <c r="G87" s="153">
        <f>[4]SA!$DV272</f>
        <v>0.14369566059850469</v>
      </c>
      <c r="H87" s="135">
        <f>[4]SA!DV147</f>
        <v>879.66840999999999</v>
      </c>
      <c r="I87" s="136">
        <f>[4]SA!DV172</f>
        <v>0.13639013638965736</v>
      </c>
      <c r="J87" s="137">
        <f>[4]SA!DV197</f>
        <v>0.13298798724143124</v>
      </c>
      <c r="K87" s="136">
        <f>[4]SA!DV222</f>
        <v>0.14161313908855511</v>
      </c>
      <c r="L87" s="136">
        <f>[4]SA!DV247</f>
        <v>0.14587810647401178</v>
      </c>
    </row>
    <row r="88" spans="2:12" s="123" customFormat="1" ht="12.75" customHeight="1" x14ac:dyDescent="0.2">
      <c r="B88" s="167"/>
      <c r="C88" s="154" t="s">
        <v>12</v>
      </c>
      <c r="D88" s="139">
        <f>[4]SA!DV23</f>
        <v>54.692402999999999</v>
      </c>
      <c r="E88" s="140">
        <f>[4]SA!DV73</f>
        <v>5.663161375913095E-2</v>
      </c>
      <c r="F88" s="141">
        <f>[4]SA!DV98</f>
        <v>9.972023305566502E-2</v>
      </c>
      <c r="G88" s="142">
        <f>[4]SA!$DV273</f>
        <v>0.16768120641935336</v>
      </c>
      <c r="H88" s="143">
        <f>[4]SA!DV148</f>
        <v>687.77540799999997</v>
      </c>
      <c r="I88" s="144">
        <f>[4]SA!DV173</f>
        <v>0.16177987737162458</v>
      </c>
      <c r="J88" s="145">
        <f>[4]SA!DV198</f>
        <v>0.15861926694996598</v>
      </c>
      <c r="K88" s="144">
        <f>[4]SA!DV223</f>
        <v>0.18319382927182204</v>
      </c>
      <c r="L88" s="144">
        <f>[4]SA!DV248</f>
        <v>0.18810762662702052</v>
      </c>
    </row>
    <row r="89" spans="2:12" s="123" customFormat="1" ht="12.75" customHeight="1" x14ac:dyDescent="0.2">
      <c r="B89" s="167"/>
      <c r="C89" s="155" t="s">
        <v>18</v>
      </c>
      <c r="D89" s="139">
        <f>[4]SA!DV24</f>
        <v>49.584198000000001</v>
      </c>
      <c r="E89" s="140">
        <f>[4]SA!DV74</f>
        <v>5.032107490561577E-2</v>
      </c>
      <c r="F89" s="141">
        <f>[4]SA!DV99</f>
        <v>9.8446312511910383E-2</v>
      </c>
      <c r="G89" s="142">
        <f>[4]SA!$DV274</f>
        <v>0.18128402518053788</v>
      </c>
      <c r="H89" s="143">
        <f>[4]SA!DV149</f>
        <v>628.21521999999993</v>
      </c>
      <c r="I89" s="144">
        <f>[4]SA!DV174</f>
        <v>0.1717445041860497</v>
      </c>
      <c r="J89" s="145">
        <f>[4]SA!DV199</f>
        <v>0.16891221064092066</v>
      </c>
      <c r="K89" s="144">
        <f>[4]SA!DV224</f>
        <v>0.20124217108500031</v>
      </c>
      <c r="L89" s="144">
        <f>[4]SA!DV249</f>
        <v>0.20801701900833858</v>
      </c>
    </row>
    <row r="90" spans="2:12" s="123" customFormat="1" ht="12.75" customHeight="1" x14ac:dyDescent="0.2">
      <c r="B90" s="167"/>
      <c r="C90" s="148" t="s">
        <v>19</v>
      </c>
      <c r="D90" s="156">
        <f>[4]SA!DV25</f>
        <v>5.1082049999999999</v>
      </c>
      <c r="E90" s="140">
        <f>[4]SA!DV75</f>
        <v>0.12207107380396476</v>
      </c>
      <c r="F90" s="141">
        <f>[4]SA!DV100</f>
        <v>0.11241898501225189</v>
      </c>
      <c r="G90" s="142">
        <f>[4]SA!$DV275</f>
        <v>4.0950099644553539E-2</v>
      </c>
      <c r="H90" s="143">
        <f>[4]SA!DV150</f>
        <v>59.560188000000004</v>
      </c>
      <c r="I90" s="144">
        <f>[4]SA!DV175</f>
        <v>6.6148945227415545E-2</v>
      </c>
      <c r="J90" s="145">
        <f>[4]SA!DV200</f>
        <v>6.0083738571295786E-2</v>
      </c>
      <c r="K90" s="144">
        <f>[4]SA!DV225</f>
        <v>5.7226720243701568E-3</v>
      </c>
      <c r="L90" s="144">
        <f>[4]SA!DV250</f>
        <v>-4.8595092146797025E-4</v>
      </c>
    </row>
    <row r="91" spans="2:12" s="123" customFormat="1" ht="12.75" customHeight="1" x14ac:dyDescent="0.2">
      <c r="B91" s="167"/>
      <c r="C91" s="154" t="s">
        <v>7</v>
      </c>
      <c r="D91" s="139">
        <f>[4]SA!DV26</f>
        <v>15.965218999999999</v>
      </c>
      <c r="E91" s="140">
        <f>[4]SA!DV76</f>
        <v>-1.6116002183804268E-2</v>
      </c>
      <c r="F91" s="141">
        <f>[4]SA!DV101</f>
        <v>3.8801987030406382E-2</v>
      </c>
      <c r="G91" s="142">
        <f>[4]SA!$DV276</f>
        <v>6.5472566150950984E-2</v>
      </c>
      <c r="H91" s="143">
        <f>[4]SA!DV151</f>
        <v>191.89300199999997</v>
      </c>
      <c r="I91" s="144">
        <f>[4]SA!DV176</f>
        <v>5.3843735075265187E-2</v>
      </c>
      <c r="J91" s="145">
        <f>[4]SA!DV201</f>
        <v>4.9632729421225763E-2</v>
      </c>
      <c r="K91" s="144">
        <f>[4]SA!DV226</f>
        <v>9.9037357271187787E-3</v>
      </c>
      <c r="L91" s="144">
        <f>[4]SA!DV251</f>
        <v>1.0240192435109874E-2</v>
      </c>
    </row>
    <row r="92" spans="2:12" s="123" customFormat="1" ht="12.75" customHeight="1" x14ac:dyDescent="0.2">
      <c r="B92" s="167"/>
      <c r="C92" s="157" t="s">
        <v>125</v>
      </c>
      <c r="D92" s="158">
        <f>[4]SA!DV27</f>
        <v>164.25461799999999</v>
      </c>
      <c r="E92" s="159">
        <f>[4]SA!DV77</f>
        <v>-4.0798412165107045E-2</v>
      </c>
      <c r="F92" s="160">
        <f>[4]SA!DV102</f>
        <v>5.1414680837751359E-3</v>
      </c>
      <c r="G92" s="161">
        <f>[4]SA!$DV277</f>
        <v>0.12189369698176966</v>
      </c>
      <c r="H92" s="162">
        <f>[4]SA!DV152</f>
        <v>2063.4380759999999</v>
      </c>
      <c r="I92" s="163">
        <f>[4]SA!DV177</f>
        <v>8.8686709909756134E-2</v>
      </c>
      <c r="J92" s="164">
        <f>[4]SA!DV202</f>
        <v>8.6073307779026775E-2</v>
      </c>
      <c r="K92" s="163">
        <f>[4]SA!DV227</f>
        <v>5.817923348341969E-2</v>
      </c>
      <c r="L92" s="163">
        <f>[4]SA!DV252</f>
        <v>6.3781710658107116E-2</v>
      </c>
    </row>
    <row r="93" spans="2:12" s="123" customFormat="1" ht="12.75" hidden="1" customHeight="1" x14ac:dyDescent="0.2">
      <c r="B93" s="167"/>
      <c r="C93" s="138"/>
      <c r="D93" s="139"/>
      <c r="E93" s="140"/>
      <c r="F93" s="141"/>
      <c r="G93" s="165"/>
      <c r="H93" s="143"/>
      <c r="I93" s="144"/>
      <c r="J93" s="145"/>
      <c r="K93" s="144"/>
      <c r="L93" s="144"/>
    </row>
    <row r="94" spans="2:12" s="123" customFormat="1" ht="12.75" hidden="1" customHeight="1" x14ac:dyDescent="0.2">
      <c r="B94" s="167"/>
      <c r="C94" s="138"/>
      <c r="D94" s="139"/>
      <c r="E94" s="140"/>
      <c r="F94" s="141"/>
      <c r="G94" s="165"/>
      <c r="H94" s="143"/>
      <c r="I94" s="144"/>
      <c r="J94" s="145"/>
      <c r="K94" s="144"/>
      <c r="L94" s="144"/>
    </row>
    <row r="95" spans="2:12" s="123" customFormat="1" ht="12.75" hidden="1" customHeight="1" x14ac:dyDescent="0.2">
      <c r="B95" s="167"/>
      <c r="C95" s="138"/>
      <c r="D95" s="139"/>
      <c r="E95" s="140"/>
      <c r="F95" s="141"/>
      <c r="G95" s="165"/>
      <c r="H95" s="143"/>
      <c r="I95" s="144"/>
      <c r="J95" s="145"/>
      <c r="K95" s="144"/>
      <c r="L95" s="144"/>
    </row>
    <row r="96" spans="2:12" s="123" customFormat="1" ht="12.75" customHeight="1" x14ac:dyDescent="0.2">
      <c r="B96" s="167"/>
      <c r="C96" s="525" t="s">
        <v>86</v>
      </c>
      <c r="D96" s="126">
        <f>[23]Mois!$CK$39/1000000</f>
        <v>26.182693</v>
      </c>
      <c r="E96" s="526">
        <f>'[23]Evo Mois'!$CK$39</f>
        <v>-0.20308682912587894</v>
      </c>
      <c r="F96" s="526">
        <f>'[24]Evo Mois'!$CK$11</f>
        <v>-0.19882865008124662</v>
      </c>
      <c r="G96" s="526">
        <f>'[24]Evo ACM'!$CJ$11</f>
        <v>0.15018081483891144</v>
      </c>
      <c r="H96" s="527">
        <f>'[23]Cumul ACM'!$CK$39/1000000</f>
        <v>336.69506799999999</v>
      </c>
      <c r="I96" s="526">
        <f>'[23]Evo ACM'!$CK$39</f>
        <v>0.10347759191076356</v>
      </c>
      <c r="J96" s="526">
        <f>'[24]Evo ACM'!$CK$11</f>
        <v>9.144926818022947E-2</v>
      </c>
      <c r="K96" s="526">
        <f>'[23]Evo PCAP'!$CK$39</f>
        <v>-3.9610626524957837E-2</v>
      </c>
      <c r="L96" s="526">
        <f>'[24]Evo PCAP'!$CK$11</f>
        <v>-3.5280538878070811E-2</v>
      </c>
    </row>
    <row r="97" spans="2:12" s="123" customFormat="1" ht="12.75" customHeight="1" x14ac:dyDescent="0.2">
      <c r="B97" s="167"/>
      <c r="C97" s="154" t="s">
        <v>50</v>
      </c>
      <c r="D97" s="528">
        <f>[23]Mois!$CK$25/1000000</f>
        <v>22.927713000000001</v>
      </c>
      <c r="E97" s="144">
        <f>'[23]Evo Mois'!$CK$25</f>
        <v>-0.18350807398047897</v>
      </c>
      <c r="F97" s="144">
        <f>'[24]Evo Mois'!$CK$5</f>
        <v>-0.1802519246121993</v>
      </c>
      <c r="G97" s="144">
        <f>'[24]Evo ACM'!$CJ$5</f>
        <v>0.17712633813217704</v>
      </c>
      <c r="H97" s="529">
        <f>'[23]Cumul ACM'!$CK$25/1000000</f>
        <v>286.24743000000001</v>
      </c>
      <c r="I97" s="144">
        <f>'[23]Evo ACM'!$CK$25</f>
        <v>0.12726455798159853</v>
      </c>
      <c r="J97" s="144">
        <f>'[24]Evo ACM'!$CK$5</f>
        <v>0.11474017385068636</v>
      </c>
      <c r="K97" s="144">
        <f>'[23]Evo PCAP'!$CK$25</f>
        <v>-3.6348018816081407E-3</v>
      </c>
      <c r="L97" s="144">
        <f>'[24]Evo PCAP'!$CK$5</f>
        <v>-2.4589309779661228E-3</v>
      </c>
    </row>
    <row r="98" spans="2:12" s="123" customFormat="1" ht="12.75" customHeight="1" x14ac:dyDescent="0.2">
      <c r="B98" s="167"/>
      <c r="C98" s="530" t="s">
        <v>87</v>
      </c>
      <c r="D98" s="139">
        <f>[23]Mois!$CK$18/1000000</f>
        <v>18.315946</v>
      </c>
      <c r="E98" s="144">
        <f>'[23]Evo Mois'!$CK$18</f>
        <v>-0.19843679835387595</v>
      </c>
      <c r="F98" s="144">
        <f>'[24]Evo Mois'!$CK$6</f>
        <v>-0.19025530412863434</v>
      </c>
      <c r="G98" s="144">
        <f>'[24]Evo ACM'!$CJ$6</f>
        <v>0.16669249539083908</v>
      </c>
      <c r="H98" s="529">
        <f>'[23]Cumul ACM'!$CK$18/1000000</f>
        <v>235.96556200000001</v>
      </c>
      <c r="I98" s="144">
        <f>'[23]Evo ACM'!$CK$18</f>
        <v>0.11991425634329911</v>
      </c>
      <c r="J98" s="144">
        <f>'[24]Evo ACM'!$CK$6</f>
        <v>0.10671511904529507</v>
      </c>
      <c r="K98" s="144">
        <f>'[23]Evo PCAP'!$CK$18</f>
        <v>-1.5960771452586675E-2</v>
      </c>
      <c r="L98" s="144">
        <f>'[24]Evo PCAP'!$CK$6</f>
        <v>-1.4779082693396783E-2</v>
      </c>
    </row>
    <row r="99" spans="2:12" s="123" customFormat="1" ht="12.75" customHeight="1" x14ac:dyDescent="0.2">
      <c r="B99" s="167"/>
      <c r="C99" s="530" t="s">
        <v>88</v>
      </c>
      <c r="D99" s="139">
        <f>[23]Mois!$CK$19/1000000</f>
        <v>2.360538</v>
      </c>
      <c r="E99" s="144">
        <f>'[23]Evo Mois'!$CK$19</f>
        <v>-9.501308673204345E-2</v>
      </c>
      <c r="F99" s="144">
        <f>'[24]Evo Mois'!$CK$7</f>
        <v>-1.2314590484449273E-2</v>
      </c>
      <c r="G99" s="144">
        <f>'[24]Evo ACM'!$CJ$7</f>
        <v>0.30640863208309854</v>
      </c>
      <c r="H99" s="529">
        <f>'[23]Cumul ACM'!$CK$19/1000000</f>
        <v>24.204422000000001</v>
      </c>
      <c r="I99" s="144">
        <f>'[23]Evo ACM'!$CK$19</f>
        <v>0.20249763804547949</v>
      </c>
      <c r="J99" s="144">
        <f>'[24]Evo ACM'!$CK$7</f>
        <v>0.24230157744942171</v>
      </c>
      <c r="K99" s="144">
        <f>'[23]Evo PCAP'!$CK$19</f>
        <v>9.5654120080288285E-2</v>
      </c>
      <c r="L99" s="144">
        <f>'[24]Evo PCAP'!$CK$7</f>
        <v>0.17936535903041073</v>
      </c>
    </row>
    <row r="100" spans="2:12" s="123" customFormat="1" ht="12.75" customHeight="1" x14ac:dyDescent="0.2">
      <c r="B100" s="167"/>
      <c r="C100" s="530" t="s">
        <v>89</v>
      </c>
      <c r="D100" s="139">
        <f>[23]Mois!$CK$20/1000000</f>
        <v>1.9176359999999999</v>
      </c>
      <c r="E100" s="144">
        <f>'[23]Evo Mois'!$CK$20</f>
        <v>-0.2294748464985682</v>
      </c>
      <c r="F100" s="144">
        <f>'[24]Evo Mois'!$CK$8</f>
        <v>-0.24792268441093479</v>
      </c>
      <c r="G100" s="144">
        <f>'[24]Evo ACM'!$CJ$8</f>
        <v>0.15602022414494088</v>
      </c>
      <c r="H100" s="529">
        <f>'[23]Cumul ACM'!$CK$20/1000000</f>
        <v>23.913983999999999</v>
      </c>
      <c r="I100" s="144">
        <f>'[23]Evo ACM'!$CK$20</f>
        <v>7.9804730138492763E-2</v>
      </c>
      <c r="J100" s="144">
        <f>'[24]Evo ACM'!$CK$8</f>
        <v>7.0486056207704761E-2</v>
      </c>
      <c r="K100" s="144">
        <f>'[23]Evo PCAP'!$CK$20</f>
        <v>-4.9099330638597061E-2</v>
      </c>
      <c r="L100" s="144">
        <f>'[24]Evo PCAP'!$CK$8</f>
        <v>-5.2855863953171323E-2</v>
      </c>
    </row>
    <row r="101" spans="2:12" s="123" customFormat="1" ht="12.75" customHeight="1" x14ac:dyDescent="0.2">
      <c r="B101" s="167"/>
      <c r="C101" s="531" t="s">
        <v>90</v>
      </c>
      <c r="D101" s="532">
        <f>[23]Mois!$CK$31/1000000</f>
        <v>3.1090900000000001</v>
      </c>
      <c r="E101" s="533">
        <f>'[23]Evo Mois'!$CK$31</f>
        <v>-5.2886920591634579E-2</v>
      </c>
      <c r="F101" s="533">
        <f>'[24]Evo Mois'!$CK$9</f>
        <v>-3.3746243781929919E-2</v>
      </c>
      <c r="G101" s="533">
        <f>'[24]Evo ACM'!$CJ$9</f>
        <v>7.2926004778052E-2</v>
      </c>
      <c r="H101" s="534">
        <f>'[23]Cumul ACM'!$CK$31/1000000</f>
        <v>37.330117000000001</v>
      </c>
      <c r="I101" s="533">
        <f>'[23]Evo ACM'!$CK$31</f>
        <v>6.3828058566614665E-2</v>
      </c>
      <c r="J101" s="533">
        <f>'[24]Evo ACM'!$CK$9</f>
        <v>4.9699039615306972E-2</v>
      </c>
      <c r="K101" s="533">
        <f>'[23]Evo PCAP'!$CK$31</f>
        <v>3.4033291270061161E-2</v>
      </c>
      <c r="L101" s="533">
        <f>'[24]Evo PCAP'!$CK$9</f>
        <v>3.1245198270735575E-2</v>
      </c>
    </row>
    <row r="102" spans="2:12" s="123" customFormat="1" ht="12.75" customHeight="1" x14ac:dyDescent="0.2">
      <c r="B102" s="167"/>
      <c r="C102" s="168"/>
      <c r="D102" s="169"/>
      <c r="E102" s="170"/>
      <c r="F102" s="170"/>
      <c r="G102" s="170"/>
      <c r="H102" s="171"/>
      <c r="I102" s="170"/>
      <c r="J102" s="170"/>
      <c r="K102" s="170"/>
      <c r="L102" s="172"/>
    </row>
    <row r="103" spans="2:12" x14ac:dyDescent="0.2">
      <c r="C103" s="173" t="s">
        <v>91</v>
      </c>
    </row>
    <row r="104" spans="2:12" ht="44.25" customHeight="1" x14ac:dyDescent="0.2">
      <c r="C104" s="858" t="s">
        <v>121</v>
      </c>
      <c r="D104" s="858"/>
      <c r="E104" s="858"/>
      <c r="F104" s="858"/>
      <c r="G104" s="858"/>
      <c r="H104" s="858"/>
      <c r="I104" s="858"/>
      <c r="J104" s="858"/>
      <c r="K104" s="858"/>
      <c r="L104" s="858"/>
    </row>
    <row r="105" spans="2:12" ht="8.25" customHeight="1" x14ac:dyDescent="0.2">
      <c r="C105" s="858"/>
      <c r="D105" s="858"/>
      <c r="E105" s="858"/>
      <c r="F105" s="858"/>
      <c r="G105" s="858"/>
      <c r="H105" s="858"/>
      <c r="I105" s="858"/>
      <c r="J105" s="858"/>
      <c r="K105" s="858"/>
      <c r="L105" s="858"/>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vt:i4>
      </vt:variant>
    </vt:vector>
  </HeadingPairs>
  <TitlesOfParts>
    <vt:vector size="19" baseType="lpstr">
      <vt:lpstr>1-Patients</vt:lpstr>
      <vt:lpstr>2-Tableau-de-marche</vt:lpstr>
      <vt:lpstr>3-SDV-DTR-CVS-CJO</vt:lpstr>
      <vt:lpstr>4-SDV-DTS-CVS-CJO</vt:lpstr>
      <vt:lpstr>5-Cliniques privées DTS CVS CJO</vt:lpstr>
      <vt:lpstr>6-Actualités</vt:lpstr>
      <vt:lpstr>7-Pt IJ</vt:lpstr>
      <vt:lpstr>annexe1-SDV_DTR_hors_Covid</vt:lpstr>
      <vt:lpstr>Date_rbts</vt:lpstr>
      <vt:lpstr>Date_rbts_hors_covid</vt:lpstr>
      <vt:lpstr>Date_soins</vt:lpstr>
      <vt:lpstr>Révisions_date_soins</vt:lpstr>
      <vt:lpstr>Titres</vt:lpstr>
      <vt:lpstr>lisez-moi!</vt:lpstr>
      <vt:lpstr>'2-Tableau-de-marche'!_ftn1</vt:lpstr>
      <vt:lpstr>'5-Cliniques privées DTS CVS CJO'!Zone_d_impression</vt:lpstr>
      <vt:lpstr>Date_rbts!Zone_d_impression</vt:lpstr>
      <vt:lpstr>Date_rbts_hors_covid!Zone_d_impression</vt:lpstr>
      <vt:lpstr>Date_soins!Zone_d_impression</vt:lpstr>
    </vt:vector>
  </TitlesOfParts>
  <Company>CCMSA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Hidouche</dc:creator>
  <cp:lastModifiedBy>Claire Raoult</cp:lastModifiedBy>
  <cp:lastPrinted>2021-09-13T06:47:01Z</cp:lastPrinted>
  <dcterms:created xsi:type="dcterms:W3CDTF">2015-12-24T06:40:03Z</dcterms:created>
  <dcterms:modified xsi:type="dcterms:W3CDTF">2022-05-19T13:21:08Z</dcterms:modified>
</cp:coreProperties>
</file>