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40" yWindow="110" windowWidth="14810" windowHeight="7650"/>
  </bookViews>
  <sheets>
    <sheet name="TB ALD 2020" sheetId="25" r:id="rId1"/>
    <sheet name="Prevalence Tableau 1" sheetId="1" r:id="rId2"/>
    <sheet name="Prevalence Tableau 2" sheetId="2" r:id="rId3"/>
    <sheet name="Prevalence Graphique 1" sheetId="9" r:id="rId4"/>
    <sheet name="Prevalence Tableau 3" sheetId="3" r:id="rId5"/>
    <sheet name="Prevalence Tableau 4" sheetId="4" r:id="rId6"/>
    <sheet name="Prevalence Graphique 2" sheetId="10" r:id="rId7"/>
    <sheet name="Prevalence Graphique 3" sheetId="11" r:id="rId8"/>
    <sheet name="Prevalence Graphique 4" sheetId="12" r:id="rId9"/>
    <sheet name="Prevalence Graphique 5" sheetId="13" r:id="rId10"/>
    <sheet name="Prevalence Tableau 5" sheetId="5" r:id="rId11"/>
    <sheet name="Prevalence Tableau 6" sheetId="6" r:id="rId12"/>
    <sheet name="Prevalence Tableau 7" sheetId="7" r:id="rId13"/>
    <sheet name="Prevalence Tableau 8" sheetId="23" r:id="rId14"/>
    <sheet name="Prevalence Tableau 9" sheetId="8" r:id="rId15"/>
    <sheet name="Incidence Tableau 1" sheetId="14" r:id="rId16"/>
    <sheet name="Incidence Tableau 2" sheetId="15" r:id="rId17"/>
    <sheet name="Incidence Graphique 1" sheetId="16" r:id="rId18"/>
    <sheet name="Incidence Tableau 3" sheetId="17" r:id="rId19"/>
    <sheet name="Incidence Graphique 2" sheetId="18" r:id="rId20"/>
    <sheet name="Incidence Graphique 3" sheetId="19" r:id="rId21"/>
    <sheet name="Incidence Graphique 4" sheetId="20" r:id="rId22"/>
    <sheet name="Incidence Graphique 5" sheetId="24" r:id="rId23"/>
    <sheet name="Incidence Tableau 4" sheetId="21" r:id="rId24"/>
    <sheet name="Incidence Tableau 5" sheetId="22" r:id="rId25"/>
  </sheets>
  <externalReferences>
    <externalReference r:id="rId26"/>
  </externalReferences>
  <calcPr calcId="152511"/>
</workbook>
</file>

<file path=xl/calcChain.xml><?xml version="1.0" encoding="utf-8"?>
<calcChain xmlns="http://schemas.openxmlformats.org/spreadsheetml/2006/main">
  <c r="B4" i="8" l="1"/>
  <c r="B4" i="24"/>
  <c r="B4" i="22"/>
  <c r="H12" i="3" l="1"/>
  <c r="C54" i="1" l="1"/>
  <c r="C30" i="19" l="1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D29" i="19"/>
  <c r="C29" i="19"/>
  <c r="F39" i="14"/>
  <c r="F38" i="14"/>
  <c r="H36" i="14"/>
  <c r="H35" i="14"/>
  <c r="H34" i="14"/>
  <c r="G23" i="14"/>
  <c r="H25" i="14"/>
  <c r="H24" i="14"/>
  <c r="H23" i="14"/>
  <c r="D49" i="14"/>
  <c r="G47" i="14"/>
  <c r="G46" i="14"/>
  <c r="G45" i="14"/>
  <c r="I45" i="14"/>
  <c r="I47" i="14"/>
  <c r="I46" i="14"/>
  <c r="E50" i="14"/>
  <c r="D50" i="14"/>
  <c r="E39" i="14"/>
  <c r="D39" i="14"/>
  <c r="E28" i="14"/>
  <c r="D28" i="14"/>
  <c r="E49" i="14"/>
  <c r="E38" i="14"/>
  <c r="D38" i="14"/>
  <c r="E27" i="14"/>
  <c r="D27" i="14"/>
  <c r="H47" i="14"/>
  <c r="G36" i="14"/>
  <c r="G25" i="14"/>
  <c r="H46" i="14"/>
  <c r="G35" i="14"/>
  <c r="G24" i="14"/>
  <c r="H45" i="14"/>
  <c r="G34" i="14"/>
  <c r="G54" i="1" l="1"/>
  <c r="G55" i="1"/>
  <c r="G56" i="1"/>
  <c r="G57" i="1"/>
  <c r="G58" i="1"/>
  <c r="G59" i="1"/>
  <c r="G60" i="1"/>
  <c r="G61" i="1"/>
  <c r="G62" i="1"/>
  <c r="G63" i="1"/>
  <c r="G64" i="1"/>
  <c r="C55" i="1"/>
  <c r="D54" i="1"/>
  <c r="D55" i="1"/>
  <c r="D56" i="1"/>
  <c r="D57" i="1"/>
  <c r="D58" i="1"/>
  <c r="D59" i="1"/>
  <c r="D60" i="1"/>
  <c r="D61" i="1"/>
  <c r="D62" i="1"/>
  <c r="D63" i="1"/>
  <c r="C56" i="1"/>
  <c r="C57" i="1"/>
  <c r="C58" i="1"/>
  <c r="C59" i="1"/>
  <c r="C60" i="1"/>
  <c r="C61" i="1"/>
  <c r="C62" i="1"/>
  <c r="C63" i="1"/>
  <c r="E40" i="1"/>
  <c r="E55" i="1" s="1"/>
  <c r="E41" i="1"/>
  <c r="E56" i="1" s="1"/>
  <c r="E42" i="1"/>
  <c r="E43" i="1"/>
  <c r="E58" i="1" s="1"/>
  <c r="E44" i="1"/>
  <c r="E59" i="1" s="1"/>
  <c r="E45" i="1"/>
  <c r="E60" i="1" s="1"/>
  <c r="E46" i="1"/>
  <c r="E47" i="1"/>
  <c r="E62" i="1" s="1"/>
  <c r="E48" i="1"/>
  <c r="E63" i="1" s="1"/>
  <c r="E39" i="1"/>
  <c r="E54" i="1" s="1"/>
  <c r="D49" i="1"/>
  <c r="D64" i="1" s="1"/>
  <c r="C49" i="1"/>
  <c r="C64" i="1" s="1"/>
  <c r="C27" i="2"/>
  <c r="D27" i="2"/>
  <c r="E27" i="2"/>
  <c r="F27" i="2"/>
  <c r="H55" i="1" l="1"/>
  <c r="E49" i="1"/>
  <c r="H61" i="1" s="1"/>
  <c r="H58" i="1"/>
  <c r="E61" i="1"/>
  <c r="E57" i="1"/>
  <c r="H60" i="1"/>
  <c r="H63" i="1" l="1"/>
  <c r="H57" i="1"/>
  <c r="H56" i="1"/>
  <c r="H62" i="1"/>
  <c r="E64" i="1"/>
  <c r="H64" i="1"/>
  <c r="H54" i="1"/>
  <c r="H59" i="1"/>
  <c r="B4" i="21" l="1"/>
  <c r="D17" i="21"/>
  <c r="B4" i="19"/>
  <c r="H10" i="15"/>
  <c r="B4" i="16"/>
  <c r="B4" i="15"/>
  <c r="B4" i="14"/>
  <c r="H8" i="15"/>
  <c r="H7" i="15"/>
  <c r="H8" i="14"/>
  <c r="H9" i="14"/>
  <c r="H7" i="14"/>
  <c r="E8" i="15"/>
  <c r="E9" i="15"/>
  <c r="E7" i="15"/>
  <c r="E8" i="14"/>
  <c r="E7" i="14"/>
  <c r="B4" i="7" l="1"/>
  <c r="B4" i="6"/>
  <c r="K9" i="6"/>
  <c r="K8" i="6"/>
  <c r="E18" i="6"/>
  <c r="D18" i="6"/>
  <c r="C18" i="6"/>
  <c r="E17" i="5"/>
  <c r="E8" i="5"/>
  <c r="E9" i="5"/>
  <c r="E10" i="5"/>
  <c r="E11" i="5"/>
  <c r="E12" i="5"/>
  <c r="E13" i="5"/>
  <c r="E14" i="5"/>
  <c r="E15" i="5"/>
  <c r="E16" i="5"/>
  <c r="E7" i="5"/>
  <c r="D17" i="5"/>
  <c r="B4" i="5"/>
  <c r="B4" i="13"/>
  <c r="B4" i="11"/>
  <c r="B4" i="10" l="1"/>
  <c r="C12" i="4" l="1"/>
  <c r="H10" i="4" s="1"/>
  <c r="C7" i="4"/>
  <c r="B4" i="4"/>
  <c r="C6" i="3"/>
  <c r="B4" i="9"/>
  <c r="L17" i="9"/>
  <c r="M17" i="9" s="1"/>
  <c r="H9" i="2"/>
  <c r="H8" i="2"/>
  <c r="D11" i="2"/>
  <c r="E11" i="2" s="1"/>
  <c r="C11" i="2"/>
  <c r="C6" i="1"/>
  <c r="C6" i="2"/>
  <c r="B4" i="2"/>
  <c r="H8" i="1"/>
  <c r="H7" i="1"/>
  <c r="D9" i="1"/>
  <c r="E9" i="1" s="1"/>
  <c r="C9" i="1"/>
  <c r="B4" i="1"/>
  <c r="E10" i="2" l="1"/>
  <c r="E8" i="2"/>
  <c r="H11" i="2"/>
  <c r="E9" i="2"/>
  <c r="E7" i="1"/>
  <c r="E8" i="1"/>
  <c r="H9" i="1"/>
  <c r="F17" i="5" s="1"/>
  <c r="H11" i="4"/>
  <c r="H9" i="4"/>
  <c r="H8" i="4"/>
  <c r="L9" i="6" l="1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L8" i="6"/>
  <c r="H31" i="10" l="1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30" i="10"/>
  <c r="H29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30" i="10"/>
  <c r="G29" i="10"/>
  <c r="M16" i="9" l="1"/>
  <c r="M15" i="9"/>
  <c r="M14" i="9"/>
  <c r="M13" i="9"/>
  <c r="M12" i="9"/>
  <c r="M11" i="9"/>
  <c r="M10" i="9"/>
  <c r="M9" i="9"/>
  <c r="M8" i="9"/>
  <c r="M7" i="9"/>
  <c r="K17" i="9"/>
</calcChain>
</file>

<file path=xl/sharedStrings.xml><?xml version="1.0" encoding="utf-8"?>
<sst xmlns="http://schemas.openxmlformats.org/spreadsheetml/2006/main" count="938" uniqueCount="447">
  <si>
    <t>Répartition</t>
  </si>
  <si>
    <t>Taux de prévalence brut (‰)</t>
  </si>
  <si>
    <t>Femmes</t>
  </si>
  <si>
    <t>IC 95% CMF</t>
  </si>
  <si>
    <t>Hommes</t>
  </si>
  <si>
    <t>Total</t>
  </si>
  <si>
    <t>-</t>
  </si>
  <si>
    <t>Nombre d'assurés en ALD</t>
  </si>
  <si>
    <t>Taux de prévalence (‰)</t>
  </si>
  <si>
    <t>Âge moyen</t>
  </si>
  <si>
    <t>Âge médian</t>
  </si>
  <si>
    <t>Comparative Morbidity Figure</t>
  </si>
  <si>
    <t>Non-salariés</t>
  </si>
  <si>
    <t>CMF SA/NSA</t>
  </si>
  <si>
    <t>Salariés</t>
  </si>
  <si>
    <t>CMU</t>
  </si>
  <si>
    <t>ALD</t>
  </si>
  <si>
    <r>
      <rPr>
        <b/>
        <u/>
        <sz val="12"/>
        <color theme="4"/>
        <rFont val="Calibri"/>
        <family val="2"/>
        <scheme val="minor"/>
      </rPr>
      <t>Tableau 3</t>
    </r>
    <r>
      <rPr>
        <b/>
        <sz val="12"/>
        <color theme="4"/>
        <rFont val="Calibri"/>
        <family val="2"/>
        <scheme val="minor"/>
      </rPr>
      <t xml:space="preserve"> : Caractéristiques des principales ALD exonérentes</t>
    </r>
  </si>
  <si>
    <t>Nombre  de pathologies exonérantes</t>
  </si>
  <si>
    <t>2016/2017</t>
  </si>
  <si>
    <t>3</t>
  </si>
  <si>
    <t>4 et plus</t>
  </si>
  <si>
    <t>Taux de prévalence brut pour 1 000</t>
  </si>
  <si>
    <t>0-9 ans</t>
  </si>
  <si>
    <t>10-19 ans</t>
  </si>
  <si>
    <t>20-29 ans</t>
  </si>
  <si>
    <t>30-39 ans</t>
  </si>
  <si>
    <t>40-49 ans</t>
  </si>
  <si>
    <t>50-59 ans</t>
  </si>
  <si>
    <t>60-69 ans</t>
  </si>
  <si>
    <t>70-79 ans</t>
  </si>
  <si>
    <t>80-89 ans</t>
  </si>
  <si>
    <t>90 ans et plus</t>
  </si>
  <si>
    <t>Répartition du nombre d'assurés en ALD</t>
  </si>
  <si>
    <t>N° ALD</t>
  </si>
  <si>
    <t>Intitulé ALD</t>
  </si>
  <si>
    <t>Taux de prévalence brut pour 1000</t>
  </si>
  <si>
    <t>Polypathologies</t>
  </si>
  <si>
    <t>Caisse MSA</t>
  </si>
  <si>
    <t>Dept</t>
  </si>
  <si>
    <t>ALD 1 à 30</t>
  </si>
  <si>
    <t>MSA AIN RHONE</t>
  </si>
  <si>
    <t>MSA ALPES DU NORD</t>
  </si>
  <si>
    <t>MSA ALPES VAUCLUSE</t>
  </si>
  <si>
    <t>MSA ALSACE</t>
  </si>
  <si>
    <t>MSA ARDECHE LOIRE DROME</t>
  </si>
  <si>
    <t>MSA ARMORIQUE</t>
  </si>
  <si>
    <t>MSA AUVERGNE</t>
  </si>
  <si>
    <t>MSA BEAUCE COEUR DE LOIRE</t>
  </si>
  <si>
    <t>MSA BERRY TOURAINE</t>
  </si>
  <si>
    <t>MSA BOURGOGNE</t>
  </si>
  <si>
    <t>MSA CHARENTES</t>
  </si>
  <si>
    <t>MSA CORSE</t>
  </si>
  <si>
    <t>MSA COTES NORMANDES</t>
  </si>
  <si>
    <t>MSA DORDOGNE, LOT ET GARONNE</t>
  </si>
  <si>
    <t>MSA FRANCHE COMTE</t>
  </si>
  <si>
    <t>MSA GIRONDE</t>
  </si>
  <si>
    <t>MSA GRAND SUD</t>
  </si>
  <si>
    <t>MSA HAUTE NORMANDIE</t>
  </si>
  <si>
    <t>MSA ILE DE FRANCE</t>
  </si>
  <si>
    <t>MSA LANGUEDOC</t>
  </si>
  <si>
    <t>MSA LIMOUSIN</t>
  </si>
  <si>
    <t>MSA LOIRE ATLANTIQUE VENDEE</t>
  </si>
  <si>
    <t>MSA LORRAINE</t>
  </si>
  <si>
    <t>MSA MAINE ET LOIRE</t>
  </si>
  <si>
    <t>MSA MARNE ARDENNES MEUSE</t>
  </si>
  <si>
    <t>MSA MAYENNE ORNE SARTHE</t>
  </si>
  <si>
    <t>MSA MIDI PYRENEES NORD</t>
  </si>
  <si>
    <t>MSA MIDI PYRENEES SUD</t>
  </si>
  <si>
    <t>MSA NORD PAS DE CALAIS</t>
  </si>
  <si>
    <t>MSA PICARDIE</t>
  </si>
  <si>
    <t>MSA PORTES DE BRETAGNE</t>
  </si>
  <si>
    <t>MSA PROVENCE AZUR</t>
  </si>
  <si>
    <t>MSA SEVRES VIENNE</t>
  </si>
  <si>
    <t>MSA SUD AQUITAINE</t>
  </si>
  <si>
    <t>MSA SUD CHAMPAGNE</t>
  </si>
  <si>
    <t>Nombre d'assurés sans ALD</t>
  </si>
  <si>
    <t>Nombre d'assurés avec une ALD</t>
  </si>
  <si>
    <t>Femmes RNIAM</t>
  </si>
  <si>
    <t>Hommes RNIAM</t>
  </si>
  <si>
    <t>Hommes neg RNIAM</t>
  </si>
  <si>
    <t>Hommes neg ALD</t>
  </si>
  <si>
    <t>Age</t>
  </si>
  <si>
    <t>Femmes en ALD</t>
  </si>
  <si>
    <t>Hommes en ALD</t>
  </si>
  <si>
    <t>ALD 30</t>
  </si>
  <si>
    <t>ALD 08</t>
  </si>
  <si>
    <t>ALD 05</t>
  </si>
  <si>
    <t>Taux d'incidence (‰)</t>
  </si>
  <si>
    <t xml:space="preserve">Âge médian </t>
  </si>
  <si>
    <t>CMF F/H</t>
  </si>
  <si>
    <t>Taux d'incidence
pour 1000</t>
  </si>
  <si>
    <r>
      <rPr>
        <b/>
        <u/>
        <sz val="12"/>
        <color theme="4"/>
        <rFont val="Calibri"/>
        <family val="2"/>
        <scheme val="minor"/>
      </rPr>
      <t>Tableau 3</t>
    </r>
    <r>
      <rPr>
        <b/>
        <sz val="12"/>
        <color theme="4"/>
        <rFont val="Calibri"/>
        <family val="2"/>
        <scheme val="minor"/>
      </rPr>
      <t xml:space="preserve"> : Caractéristiques des principales nouvelles ALD exonérente 
</t>
    </r>
  </si>
  <si>
    <t>Taux d'incidence pour 1000</t>
  </si>
  <si>
    <t>Tranche d'âge</t>
  </si>
  <si>
    <t>Taux d'incidence brut pour 1000</t>
  </si>
  <si>
    <t xml:space="preserve">                           -</t>
  </si>
  <si>
    <t>[1] Standardisation par âge</t>
  </si>
  <si>
    <t>[2] Comparaison des taux standardisés</t>
  </si>
  <si>
    <t>CMF SA/ NSA</t>
  </si>
  <si>
    <r>
      <t xml:space="preserve">                       </t>
    </r>
    <r>
      <rPr>
        <b/>
        <sz val="11"/>
        <color rgb="FF000000"/>
        <rFont val="Calibri"/>
        <family val="2"/>
        <scheme val="minor"/>
      </rPr>
      <t>-</t>
    </r>
  </si>
  <si>
    <t>[1] Standardisation par âge et sexe</t>
  </si>
  <si>
    <t>10 -19 ans</t>
  </si>
  <si>
    <t>2017/2018</t>
  </si>
  <si>
    <t>Nombre d'assurés
en ALD</t>
  </si>
  <si>
    <t>Classe d’âge</t>
  </si>
  <si>
    <t>Nombre d’assurés
par ALD</t>
  </si>
  <si>
    <t>08</t>
  </si>
  <si>
    <t>DIABETE DE TYPE 1 ET DIABETE DE TYPE 2</t>
  </si>
  <si>
    <t>05</t>
  </si>
  <si>
    <t>INSUFFISANCE CARDIAQUE GRAVE</t>
  </si>
  <si>
    <t>30</t>
  </si>
  <si>
    <t>CANCERS</t>
  </si>
  <si>
    <t>13</t>
  </si>
  <si>
    <t>MALADIE CORONAIRE</t>
  </si>
  <si>
    <t>23</t>
  </si>
  <si>
    <t>AFFECTIONS PSYCHIATRIQUES DE LONGUE DUREE</t>
  </si>
  <si>
    <t>01</t>
  </si>
  <si>
    <t>ACCIDENT VASCULAIRE CEREBRAL INVALIDANT</t>
  </si>
  <si>
    <t>15</t>
  </si>
  <si>
    <t>MALADIE D'ALZHEIMER ET AUTRES DEMENCES</t>
  </si>
  <si>
    <t>03</t>
  </si>
  <si>
    <t>ARTERIOPATHIES CHRONIQUES AVEC MANIFESTATIONS ISCHEMIQUES</t>
  </si>
  <si>
    <t>31</t>
  </si>
  <si>
    <t>Pathologies hors liste</t>
  </si>
  <si>
    <t>12</t>
  </si>
  <si>
    <t>HYPERTENSION ARTERIELLE SEVERE</t>
  </si>
  <si>
    <t>14</t>
  </si>
  <si>
    <t>INSUFFISANCE RESPIRATOIRE CHRONIQUE GRAVE</t>
  </si>
  <si>
    <t>22</t>
  </si>
  <si>
    <t xml:space="preserve"> POLYARTHRITE RHUMATOIDE EVOLUTIVE GRAVE</t>
  </si>
  <si>
    <t>09</t>
  </si>
  <si>
    <t>AFFECTIONS NEUROLOGIQUES ET MUSCULAIRES, EPILEPSIE</t>
  </si>
  <si>
    <t>19</t>
  </si>
  <si>
    <t>NEPHROPATHIE</t>
  </si>
  <si>
    <t>16</t>
  </si>
  <si>
    <t>MALADIE DE PARKINSON</t>
  </si>
  <si>
    <t>21</t>
  </si>
  <si>
    <t>PERIARTERITE, LUPUS, SCLERODERMIE</t>
  </si>
  <si>
    <t>06</t>
  </si>
  <si>
    <t>MALADIES CHRONIQUES ACTIVES DU FOIE ET CIRRHOSES</t>
  </si>
  <si>
    <t>24</t>
  </si>
  <si>
    <t>MALADIE DE CROHN ET RCH EVOLUTIVES</t>
  </si>
  <si>
    <t>27</t>
  </si>
  <si>
    <t>SPONDYLARTHRITE ANKYLOSANTE GRAVE</t>
  </si>
  <si>
    <t>32</t>
  </si>
  <si>
    <t>17</t>
  </si>
  <si>
    <t>MALADIES METABOLIQUES HEREDITAIRES (MMH)</t>
  </si>
  <si>
    <t>25</t>
  </si>
  <si>
    <t>SCLEROSE EN PLAQUES</t>
  </si>
  <si>
    <t>07</t>
  </si>
  <si>
    <t>VIH</t>
  </si>
  <si>
    <t>02</t>
  </si>
  <si>
    <t>INSUFFISANCES MEDULLAIRES ET AUTRES CYTOPENIES CHRONIQUES</t>
  </si>
  <si>
    <t>11</t>
  </si>
  <si>
    <t>TROUBLES DE L'HEMOSTASE, HEMOPHILIE</t>
  </si>
  <si>
    <t>26</t>
  </si>
  <si>
    <t>SCOLIOSE STRUCTURALE EVOLUTIVE</t>
  </si>
  <si>
    <t>20</t>
  </si>
  <si>
    <t>PARAPLEGIE</t>
  </si>
  <si>
    <t>28</t>
  </si>
  <si>
    <t>SUITES DE TRANSPLANTATION D'ORGANE</t>
  </si>
  <si>
    <t>29</t>
  </si>
  <si>
    <t>TUBERCULOSE ACTIVE ET LEPRE</t>
  </si>
  <si>
    <t>10</t>
  </si>
  <si>
    <t>18</t>
  </si>
  <si>
    <t>MUCOVISCIDOSE</t>
  </si>
  <si>
    <t>04</t>
  </si>
  <si>
    <t>BILHARZIOSE COMPLIQUEE</t>
  </si>
  <si>
    <t>Nombre d’assurés ayant au moins une maladie du groupe</t>
  </si>
  <si>
    <t>1,3,5,12,13</t>
  </si>
  <si>
    <t>Groupe cardio-vasculaire</t>
  </si>
  <si>
    <t>1 à 30</t>
  </si>
  <si>
    <t>ALD Liste</t>
  </si>
  <si>
    <t>1 à 32</t>
  </si>
  <si>
    <t>Toutes ALD 1 à 32</t>
  </si>
  <si>
    <t>[2] Standardisation par âge</t>
  </si>
  <si>
    <t>08 - DIABETE DE TYPE 1 ET DIABETE DE TYPE 2</t>
  </si>
  <si>
    <t>05 - INSUFFISANCE CARDIAQUE GRAVE</t>
  </si>
  <si>
    <t>30 - CANCERS</t>
  </si>
  <si>
    <t>13 - MALADIE CORONAIRE</t>
  </si>
  <si>
    <t>23 - AFFECTIONS PSYCHIATRIQUES DE LONGUE DUREE</t>
  </si>
  <si>
    <t>01 - ACCIDENT VASCULAIRE CEREBRAL INVALIDANT</t>
  </si>
  <si>
    <t>15 - MALADIE D'ALZHEIMER ET AUTRES DEMENCES</t>
  </si>
  <si>
    <t>03 - ARTERIOPATHIES CHRONIQUES AVEC MANIFESTATIONS ISCHEMIQUES</t>
  </si>
  <si>
    <t>Département</t>
  </si>
  <si>
    <t>Annexe tableau de bord Incidence</t>
  </si>
  <si>
    <t>Tableau de bord Incidence</t>
  </si>
  <si>
    <t>Annexes tableau de bord Prévalence</t>
  </si>
  <si>
    <t>Tableau de bord Prévalence</t>
  </si>
  <si>
    <t>Femme</t>
  </si>
  <si>
    <t>Homme</t>
  </si>
  <si>
    <t>2018/2019</t>
  </si>
  <si>
    <t>Population RNIAM au 01/01/2020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</si>
  <si>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</si>
  <si>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</si>
  <si>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</si>
  <si>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</si>
  <si>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</si>
  <si>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</si>
  <si>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</si>
  <si>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</si>
  <si>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</si>
  <si>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</si>
  <si>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</si>
  <si>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</si>
  <si>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</si>
  <si>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</si>
  <si>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</si>
  <si>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</si>
  <si>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</si>
  <si>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</si>
  <si>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</si>
  <si>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</si>
  <si>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</si>
  <si>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</si>
  <si>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</si>
  <si>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</si>
  <si>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</si>
  <si>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</si>
  <si>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</si>
  <si>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</si>
  <si>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</si>
  <si>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</si>
  <si>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</si>
  <si>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</si>
  <si>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</si>
  <si>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</si>
  <si>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</si>
  <si>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</si>
  <si>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</si>
  <si>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</si>
  <si>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</si>
  <si>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</si>
  <si>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</si>
  <si>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</si>
  <si>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</si>
  <si>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</si>
  <si>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</si>
  <si>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</si>
  <si>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</si>
  <si>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</si>
  <si>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</si>
  <si>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</si>
  <si>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</si>
  <si>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</si>
  <si>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</si>
  <si>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</si>
  <si>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</si>
  <si>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ALD 8</t>
  </si>
  <si>
    <t>ALD 5</t>
  </si>
  <si>
    <t>[1] Population moyenne du 01/01/2019 et du 01/01/2020</t>
  </si>
  <si>
    <t>Comparative Morbidity Figure [2]</t>
  </si>
  <si>
    <t>Evolution en nombre de points</t>
  </si>
  <si>
    <t>Répartition des effectifs par sexe</t>
  </si>
  <si>
    <t>Population
RNIAM</t>
  </si>
  <si>
    <t>Nombre d’assurés ayant une nouvelle ALD</t>
  </si>
  <si>
    <t>Nombre d’assurés ayant une nouvelle ALD 
par ALD</t>
  </si>
  <si>
    <t>Répartition du nombre d'assurés ayant une nouvelle ALD</t>
  </si>
  <si>
    <t>Femmes 2019</t>
  </si>
  <si>
    <t>Hommes 2019</t>
  </si>
  <si>
    <t>CMF H/F</t>
  </si>
  <si>
    <t>[2] Standardisation par âge et sexe</t>
  </si>
  <si>
    <t>Population RNIAM [1]</t>
  </si>
  <si>
    <t>Taux d'incidence standardisé [2] (‰)</t>
  </si>
  <si>
    <t>Taux de prévalence standardisé par âge et régime (‰)</t>
  </si>
  <si>
    <t>Taux de prévalence standardisé par âge et sexe (‰)</t>
  </si>
  <si>
    <t>Taux d’incidence brut (‰)</t>
  </si>
  <si>
    <t>Diabète de type 1 et 2</t>
  </si>
  <si>
    <t>Insuffisance cardiaque grave</t>
  </si>
  <si>
    <t>Cancers</t>
  </si>
  <si>
    <t>Maladie coronaire</t>
  </si>
  <si>
    <t>Insuffisance respiratoire chronique grave</t>
  </si>
  <si>
    <t>Diabètes de types 1 et 2</t>
  </si>
  <si>
    <t>AVC invalidant</t>
  </si>
  <si>
    <t>Artériopathies chroniques</t>
  </si>
  <si>
    <t>99 et +</t>
  </si>
  <si>
    <t>Nombre d’assurés en ALD</t>
  </si>
  <si>
    <t>Affections psychiatriques</t>
  </si>
  <si>
    <t>Alzheimer et autres démences</t>
  </si>
  <si>
    <t>Insuffisance respiratoire grave</t>
  </si>
  <si>
    <t>Diabètes de type 1 et 2</t>
  </si>
  <si>
    <t>Nombre d'assurés sans nouvelle ALD</t>
  </si>
  <si>
    <t>Nombre d'assurés avec une nouvelle ALD</t>
  </si>
  <si>
    <t>Nombre de cas incidents</t>
  </si>
  <si>
    <t>Insuffisance respiratoire</t>
  </si>
  <si>
    <t>2019/2020</t>
  </si>
  <si>
    <t>Total général</t>
  </si>
  <si>
    <r>
      <rPr>
        <b/>
        <u/>
        <sz val="12"/>
        <color theme="4"/>
        <rFont val="Calibri"/>
        <family val="2"/>
        <scheme val="minor"/>
      </rPr>
      <t>Graphique 4</t>
    </r>
    <r>
      <rPr>
        <b/>
        <sz val="12"/>
        <color theme="4"/>
        <rFont val="Calibri"/>
        <family val="2"/>
        <scheme val="minor"/>
      </rPr>
      <t xml:space="preserve"> : Taux de prévalence de 2016 à 2020 des 10 principales ALD</t>
    </r>
  </si>
  <si>
    <t>70+90</t>
  </si>
  <si>
    <t>31 - PATHOLOGIES HORS LISTE</t>
  </si>
  <si>
    <t>Femmes 2020</t>
  </si>
  <si>
    <t>Hommes 2020</t>
  </si>
  <si>
    <r>
      <rPr>
        <b/>
        <u/>
        <sz val="12"/>
        <color theme="4"/>
        <rFont val="Calibri"/>
        <family val="2"/>
        <scheme val="minor"/>
      </rPr>
      <t>Graphique 2</t>
    </r>
    <r>
      <rPr>
        <b/>
        <sz val="12"/>
        <color theme="4"/>
        <rFont val="Calibri"/>
        <family val="2"/>
        <scheme val="minor"/>
      </rPr>
      <t xml:space="preserve"> : Evolution du nombre de patients et du taux d’incidence brut des assurés nouvellement admis pour une ALD de 2002 à 2020
</t>
    </r>
  </si>
  <si>
    <t>0-9</t>
  </si>
  <si>
    <t>20-29</t>
  </si>
  <si>
    <t>30-39</t>
  </si>
  <si>
    <t>40-49</t>
  </si>
  <si>
    <t>50-59</t>
  </si>
  <si>
    <t>60-69</t>
  </si>
  <si>
    <t>70-79</t>
  </si>
  <si>
    <t>80-89</t>
  </si>
  <si>
    <t>90_plus</t>
  </si>
  <si>
    <t>Variation  2018/2019</t>
  </si>
  <si>
    <t>Variation  2019/2020</t>
  </si>
  <si>
    <t>Variation volume assurés RA :</t>
  </si>
  <si>
    <t>Variation  2020/2021</t>
  </si>
  <si>
    <t>+ 0,1 %</t>
  </si>
  <si>
    <t>- 0,6 %</t>
  </si>
  <si>
    <t>- 0,2 %</t>
  </si>
  <si>
    <t>- 0,8 %</t>
  </si>
  <si>
    <t>- 0,3 %</t>
  </si>
  <si>
    <t>- 0,9 %</t>
  </si>
  <si>
    <t>- 1,4 %</t>
  </si>
  <si>
    <t>- 1,1 %</t>
  </si>
  <si>
    <t>HEMOGLOBINOPATHIES, HEMOLYSES CHRONIQUES,</t>
  </si>
  <si>
    <t>Non salariés</t>
  </si>
  <si>
    <t>+ 1,8 %</t>
  </si>
  <si>
    <t>- 2,9 %</t>
  </si>
  <si>
    <t>+ 1,6 %</t>
  </si>
  <si>
    <t>- 3,1 %</t>
  </si>
  <si>
    <t>- 3,2 %</t>
  </si>
  <si>
    <t>Variation des effectifs assurés au RA par régime :</t>
  </si>
  <si>
    <t>10-19</t>
  </si>
  <si>
    <t xml:space="preserve">Femmes </t>
  </si>
  <si>
    <t>Répartition 2021</t>
  </si>
  <si>
    <t>Répartition 2020</t>
  </si>
  <si>
    <t>Variation des effectifs 2020/2021</t>
  </si>
  <si>
    <t>Variation volume assurés RA en ALD :</t>
  </si>
  <si>
    <t>Var 18/19</t>
  </si>
  <si>
    <t>- 1,8 %</t>
  </si>
  <si>
    <t>0,0 %</t>
  </si>
  <si>
    <t>+ 1,0 %</t>
  </si>
  <si>
    <t>- 0,7 %</t>
  </si>
  <si>
    <t>+ 0,2 %</t>
  </si>
  <si>
    <t>Taux de prévalence brut</t>
  </si>
  <si>
    <t>Taux de prévalence standardisé</t>
  </si>
  <si>
    <t>+ 1,9</t>
  </si>
  <si>
    <t>+ 1,2</t>
  </si>
  <si>
    <t>+ 0,4</t>
  </si>
  <si>
    <t>+ 1,8</t>
  </si>
  <si>
    <t>- 1,0</t>
  </si>
  <si>
    <t>+ 0,6</t>
  </si>
  <si>
    <t>- 2,7</t>
  </si>
  <si>
    <t>+ 3,4</t>
  </si>
  <si>
    <t>+ 0,9</t>
  </si>
  <si>
    <t>- 0,3</t>
  </si>
  <si>
    <t>Var 19/20</t>
  </si>
  <si>
    <t>+ 2,5</t>
  </si>
  <si>
    <t>+ 4,1</t>
  </si>
  <si>
    <t xml:space="preserve">+ 1,2 </t>
  </si>
  <si>
    <t>- 0,1</t>
  </si>
  <si>
    <t>+ 1,3</t>
  </si>
  <si>
    <t>- 0,7</t>
  </si>
  <si>
    <t>- 1,2</t>
  </si>
  <si>
    <t>- 0,2</t>
  </si>
  <si>
    <t>- 0,6</t>
  </si>
  <si>
    <t>- 0,8</t>
  </si>
  <si>
    <t>+ 2,1</t>
  </si>
  <si>
    <t>- 0,4</t>
  </si>
  <si>
    <t>0,0</t>
  </si>
  <si>
    <t>RNIAM</t>
  </si>
  <si>
    <t>Moy 17/18</t>
  </si>
  <si>
    <t>Moy 18/19</t>
  </si>
  <si>
    <t>Moy 19/20</t>
  </si>
  <si>
    <t>Var 18/19 vs 19/20</t>
  </si>
  <si>
    <t>Variation 2018/2019</t>
  </si>
  <si>
    <t>Taux d'incidence standardisé*</t>
  </si>
  <si>
    <t>Variation 2017/2018
(en points)</t>
  </si>
  <si>
    <t>Variation 2018/2019
(en points)</t>
  </si>
  <si>
    <t>Variation en nb</t>
  </si>
  <si>
    <t>Variation en points</t>
  </si>
  <si>
    <t>Variation en %</t>
  </si>
  <si>
    <t>Variation 2019/2020</t>
  </si>
  <si>
    <t>Variation 2017/2018</t>
  </si>
  <si>
    <t>Moy 20/21</t>
  </si>
  <si>
    <t>Var 19/20 vs 20/21</t>
  </si>
  <si>
    <t>[1] Population moyenne du 01/01/2020 et du 01/01/2021</t>
  </si>
  <si>
    <t>Variation 2019/2020
(en points)</t>
  </si>
  <si>
    <t>- 9,8</t>
  </si>
  <si>
    <t>- 8,4</t>
  </si>
  <si>
    <t>- 4,9</t>
  </si>
  <si>
    <t>- 3,7</t>
  </si>
  <si>
    <t>- 3,0</t>
  </si>
  <si>
    <t>- 1,6</t>
  </si>
  <si>
    <t>Variations en pts</t>
  </si>
  <si>
    <t>*Standardisation par age sur la base de la population moyenne 2019/2020</t>
  </si>
  <si>
    <r>
      <t xml:space="preserve">Comparative Morbidity Figure </t>
    </r>
    <r>
      <rPr>
        <b/>
        <sz val="8"/>
        <color theme="1"/>
        <rFont val="Calibri"/>
        <family val="2"/>
        <scheme val="minor"/>
      </rPr>
      <t>[2]</t>
    </r>
  </si>
  <si>
    <t>Age moyen des assurés en ALD</t>
  </si>
  <si>
    <t>Taux de prévalence standardisé [1] (‰)</t>
  </si>
  <si>
    <t>Taux de prévalence
(‰)</t>
  </si>
  <si>
    <r>
      <t xml:space="preserve">Taux de prévalence standardisé </t>
    </r>
    <r>
      <rPr>
        <b/>
        <sz val="8"/>
        <color rgb="FF000000"/>
        <rFont val="Calibri"/>
        <family val="2"/>
        <scheme val="minor"/>
      </rPr>
      <t>[1]</t>
    </r>
    <r>
      <rPr>
        <b/>
        <sz val="10"/>
        <color rgb="FF000000"/>
        <rFont val="Calibri"/>
        <family val="2"/>
        <scheme val="minor"/>
      </rPr>
      <t xml:space="preserve">  (‰)</t>
    </r>
  </si>
  <si>
    <t>Variation
en pts</t>
  </si>
  <si>
    <t>Taux de prévalence 
brut (‰)</t>
  </si>
  <si>
    <t>Taux de prévalence
brut (‰)</t>
  </si>
  <si>
    <r>
      <t>Taux d'incidence (</t>
    </r>
    <r>
      <rPr>
        <b/>
        <sz val="10"/>
        <color theme="1"/>
        <rFont val="Calibri"/>
        <family val="2"/>
        <scheme val="minor"/>
      </rPr>
      <t>‰)</t>
    </r>
  </si>
  <si>
    <r>
      <t xml:space="preserve">Population RNIAM </t>
    </r>
    <r>
      <rPr>
        <b/>
        <sz val="8"/>
        <color theme="1"/>
        <rFont val="Calibri"/>
        <family val="2"/>
        <scheme val="minor"/>
      </rPr>
      <t>[1]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</si>
  <si>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Taux d'incidence standardisé </t>
    </r>
    <r>
      <rPr>
        <b/>
        <sz val="8"/>
        <color theme="1"/>
        <rFont val="Calibri"/>
        <family val="2"/>
        <scheme val="minor"/>
      </rPr>
      <t>[2]</t>
    </r>
    <r>
      <rPr>
        <b/>
        <sz val="10"/>
        <color theme="1"/>
        <rFont val="Calibri"/>
        <family val="2"/>
        <scheme val="minor"/>
      </rPr>
      <t xml:space="preserve"> (‰)</t>
    </r>
  </si>
  <si>
    <r>
      <rPr>
        <b/>
        <u/>
        <sz val="12"/>
        <color theme="4"/>
        <rFont val="Calibri"/>
        <family val="2"/>
        <scheme val="minor"/>
      </rPr>
      <t>Tableau 8</t>
    </r>
    <r>
      <rPr>
        <b/>
        <sz val="12"/>
        <color theme="4"/>
        <rFont val="Calibri"/>
        <family val="2"/>
        <scheme val="minor"/>
      </rPr>
      <t xml:space="preserve"> : Répartition et taux de prévalence par groupe d’ALD au 31 décembre 2020</t>
    </r>
  </si>
  <si>
    <t>Taux d'incidence pour mille par mois de début d'exonération</t>
  </si>
  <si>
    <t>Mois début patho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</si>
  <si>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</si>
  <si>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</si>
  <si>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</si>
  <si>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</si>
  <si>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</si>
  <si>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</si>
  <si>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</si>
  <si>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</si>
  <si>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</si>
  <si>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</si>
  <si>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</si>
  <si>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</si>
  <si>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rPr>
        <b/>
        <u/>
        <sz val="12"/>
        <color theme="4"/>
        <rFont val="Calibri"/>
        <family val="2"/>
        <scheme val="minor"/>
      </rPr>
      <t>Graphique 4</t>
    </r>
    <r>
      <rPr>
        <b/>
        <sz val="12"/>
        <color theme="4"/>
        <rFont val="Calibri"/>
        <family val="2"/>
        <scheme val="minor"/>
      </rPr>
      <t xml:space="preserve"> : Taux d’incidence brut mensuel de 2019 et 2020</t>
    </r>
  </si>
  <si>
    <t>Incidence</t>
  </si>
  <si>
    <t>Age moyen des cas incidents</t>
  </si>
  <si>
    <t xml:space="preserve">Ages moyen des assurés RA par sexe : </t>
  </si>
  <si>
    <t>Volume assurés au RA par tranche d'age et par sexe</t>
  </si>
  <si>
    <t>Variations :</t>
  </si>
  <si>
    <t>Taux de prévalence brut :</t>
  </si>
  <si>
    <t>Taux de prévalence standardisé (sur base de l'année 2019)</t>
  </si>
  <si>
    <t xml:space="preserve">Détails : </t>
  </si>
  <si>
    <t xml:space="preserve">Variation de l'age moyen des assurés au RA par régime : </t>
  </si>
  <si>
    <t>Régime</t>
  </si>
  <si>
    <t>Répartition Hommes/femmes des assurés par régime</t>
  </si>
  <si>
    <t xml:space="preserve">Nombre moyen de personnes assurées au RA : </t>
  </si>
  <si>
    <t xml:space="preserve">Nombre de personnes exonérées au titre d'une nouvelle pathologie : </t>
  </si>
  <si>
    <t>Taux d'incidence brut</t>
  </si>
  <si>
    <t>Taux d'incidence standardisé (sur base de la population moyenne 2019/2020)</t>
  </si>
  <si>
    <t xml:space="preserve"> </t>
  </si>
  <si>
    <t>Tableau de bord ALD</t>
  </si>
  <si>
    <t>DIRECTION DELEGUEE AUX POLITIQUES SOCIALES</t>
  </si>
  <si>
    <t>DIRECTION DES STATISTIQUES, DES ETUDES ET DES FONDS</t>
  </si>
  <si>
    <t xml:space="preserve">Directrice de la publication : </t>
  </si>
  <si>
    <t>Nadia JOUBERT</t>
  </si>
  <si>
    <t>joubert.nadia@ccmsa.msa.fr</t>
  </si>
  <si>
    <t xml:space="preserve">Auteures : </t>
  </si>
  <si>
    <t>Département Etudes et évaluation  :</t>
  </si>
  <si>
    <t>Véronique DANGUY</t>
  </si>
  <si>
    <t>danguy.veronique@ccmsa.msa.fr</t>
  </si>
  <si>
    <t>Annie NOURRY</t>
  </si>
  <si>
    <t xml:space="preserve">nourry.annie@ccmsa.msa.fr </t>
  </si>
  <si>
    <t>Lubna AIT AMEUR</t>
  </si>
  <si>
    <t xml:space="preserve">aitameur.lubna@ccmsa.msa.fr </t>
  </si>
  <si>
    <t>Prévalence au 31 décembre 2020</t>
  </si>
  <si>
    <t>et Incidence en 2020</t>
  </si>
  <si>
    <t>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</si>
</sst>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.0"/>
    <numFmt numFmtId="167" formatCode="_-* #,##0.0\ _€_-;\-* #,##0.0\ _€_-;_-* &quot;-&quot;??\ _€_-;_-@_-"/>
    <numFmt numFmtId="168" formatCode="0.0%"/>
    <numFmt numFmtId="169" formatCode="_-* #,##0.0\ _€_-;\-* #,##0.0\ _€_-;_-* &quot;-&quot;?\ _€_-;_-@_-"/>
    <numFmt numFmtId="170" formatCode="0.000"/>
    <numFmt numFmtId="171" formatCode="_-* #,##0\ _€_-;\-* #,##0\ _€_-;_-* &quot;-&quot;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i/>
      <sz val="10"/>
      <color theme="0"/>
      <name val="Arial"/>
      <family val="2"/>
    </font>
    <font>
      <i/>
      <sz val="10"/>
      <color theme="0" tint="-0.34998626667073579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6"/>
      <color rgb="FF2F558D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2AA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91">
    <xf numFmtId="0" fontId="0" fillId="0" borderId="0" xfId="0"/>
    <xf numFmtId="3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5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1" fillId="0" borderId="6" xfId="0" applyFont="1" applyBorder="1"/>
    <xf numFmtId="0" fontId="0" fillId="0" borderId="2" xfId="0" applyBorder="1"/>
    <xf numFmtId="3" fontId="0" fillId="0" borderId="6" xfId="0" applyNumberFormat="1" applyBorder="1"/>
    <xf numFmtId="3" fontId="11" fillId="0" borderId="6" xfId="0" applyNumberFormat="1" applyFont="1" applyBorder="1"/>
    <xf numFmtId="3" fontId="13" fillId="0" borderId="6" xfId="0" applyNumberFormat="1" applyFont="1" applyBorder="1"/>
    <xf numFmtId="3" fontId="14" fillId="0" borderId="6" xfId="0" applyNumberFormat="1" applyFont="1" applyBorder="1"/>
    <xf numFmtId="3" fontId="0" fillId="0" borderId="2" xfId="0" applyNumberFormat="1" applyBorder="1"/>
    <xf numFmtId="3" fontId="13" fillId="0" borderId="2" xfId="0" applyNumberFormat="1" applyFont="1" applyBorder="1"/>
    <xf numFmtId="3" fontId="14" fillId="0" borderId="2" xfId="0" applyNumberFormat="1" applyFont="1" applyBorder="1"/>
    <xf numFmtId="3" fontId="0" fillId="0" borderId="3" xfId="0" applyNumberFormat="1" applyBorder="1"/>
    <xf numFmtId="3" fontId="13" fillId="0" borderId="3" xfId="0" applyNumberFormat="1" applyFont="1" applyBorder="1"/>
    <xf numFmtId="0" fontId="0" fillId="6" borderId="1" xfId="0" applyFill="1" applyBorder="1"/>
    <xf numFmtId="1" fontId="0" fillId="6" borderId="1" xfId="0" applyNumberFormat="1" applyFill="1" applyBorder="1"/>
    <xf numFmtId="0" fontId="0" fillId="0" borderId="1" xfId="0" applyBorder="1"/>
    <xf numFmtId="14" fontId="16" fillId="0" borderId="1" xfId="0" applyNumberFormat="1" applyFont="1" applyFill="1" applyBorder="1"/>
    <xf numFmtId="1" fontId="16" fillId="0" borderId="1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/>
    </xf>
    <xf numFmtId="3" fontId="0" fillId="0" borderId="1" xfId="0" applyNumberFormat="1" applyBorder="1"/>
    <xf numFmtId="166" fontId="0" fillId="0" borderId="1" xfId="0" applyNumberFormat="1" applyBorder="1"/>
    <xf numFmtId="0" fontId="0" fillId="0" borderId="0" xfId="0" applyAlignment="1">
      <alignment wrapText="1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 indent="1"/>
    </xf>
    <xf numFmtId="0" fontId="0" fillId="8" borderId="1" xfId="0" applyFill="1" applyBorder="1"/>
    <xf numFmtId="0" fontId="2" fillId="6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65" fontId="20" fillId="0" borderId="0" xfId="0" applyNumberFormat="1" applyFont="1" applyFill="1" applyBorder="1"/>
    <xf numFmtId="0" fontId="21" fillId="3" borderId="16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wrapText="1"/>
    </xf>
    <xf numFmtId="164" fontId="0" fillId="0" borderId="1" xfId="1" applyNumberFormat="1" applyFont="1" applyBorder="1"/>
    <xf numFmtId="2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/>
    <xf numFmtId="17" fontId="0" fillId="0" borderId="0" xfId="0" applyNumberFormat="1"/>
    <xf numFmtId="9" fontId="0" fillId="0" borderId="1" xfId="0" applyNumberFormat="1" applyBorder="1" applyAlignment="1">
      <alignment horizontal="right" vertical="center" indent="1"/>
    </xf>
    <xf numFmtId="9" fontId="2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" fontId="0" fillId="2" borderId="1" xfId="0" applyNumberForma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167" fontId="4" fillId="3" borderId="1" xfId="1" applyNumberFormat="1" applyFont="1" applyFill="1" applyBorder="1" applyAlignment="1">
      <alignment horizontal="right" vertical="center" indent="1"/>
    </xf>
    <xf numFmtId="167" fontId="4" fillId="0" borderId="1" xfId="1" applyNumberFormat="1" applyFont="1" applyBorder="1" applyAlignment="1">
      <alignment horizontal="right" vertical="center" indent="1"/>
    </xf>
    <xf numFmtId="43" fontId="4" fillId="0" borderId="1" xfId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43" fontId="4" fillId="0" borderId="5" xfId="1" applyFont="1" applyBorder="1" applyAlignment="1">
      <alignment horizontal="right" vertical="center"/>
    </xf>
    <xf numFmtId="0" fontId="0" fillId="0" borderId="0" xfId="0"/>
    <xf numFmtId="167" fontId="4" fillId="0" borderId="1" xfId="1" applyNumberFormat="1" applyFont="1" applyBorder="1" applyAlignment="1">
      <alignment horizontal="right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167" fontId="4" fillId="0" borderId="3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43" fontId="4" fillId="0" borderId="1" xfId="1" applyNumberFormat="1" applyFont="1" applyBorder="1" applyAlignment="1">
      <alignment horizontal="right" vertical="center"/>
    </xf>
    <xf numFmtId="165" fontId="0" fillId="0" borderId="0" xfId="0" applyNumberFormat="1"/>
    <xf numFmtId="167" fontId="0" fillId="0" borderId="0" xfId="1" applyNumberFormat="1" applyFont="1"/>
    <xf numFmtId="9" fontId="0" fillId="0" borderId="1" xfId="4" applyFont="1" applyBorder="1"/>
    <xf numFmtId="0" fontId="0" fillId="0" borderId="0" xfId="0" applyNumberFormat="1"/>
    <xf numFmtId="167" fontId="0" fillId="0" borderId="1" xfId="1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1" fillId="0" borderId="17" xfId="0" quotePrefix="1" applyFont="1" applyBorder="1" applyAlignment="1">
      <alignment horizontal="center" vertical="center" wrapText="1"/>
    </xf>
    <xf numFmtId="0" fontId="21" fillId="0" borderId="12" xfId="0" quotePrefix="1" applyFont="1" applyBorder="1" applyAlignment="1">
      <alignment horizontal="center" vertical="center" wrapText="1"/>
    </xf>
    <xf numFmtId="167" fontId="18" fillId="3" borderId="9" xfId="1" applyNumberFormat="1" applyFont="1" applyFill="1" applyBorder="1" applyAlignment="1">
      <alignment horizontal="center" vertical="center"/>
    </xf>
    <xf numFmtId="167" fontId="18" fillId="0" borderId="9" xfId="1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/>
    <xf numFmtId="0" fontId="0" fillId="0" borderId="0" xfId="0"/>
    <xf numFmtId="168" fontId="0" fillId="0" borderId="0" xfId="4" applyNumberFormat="1" applyFont="1"/>
    <xf numFmtId="169" fontId="0" fillId="0" borderId="0" xfId="0" applyNumberFormat="1"/>
    <xf numFmtId="0" fontId="0" fillId="0" borderId="0" xfId="0" applyBorder="1"/>
    <xf numFmtId="168" fontId="4" fillId="0" borderId="1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170" fontId="0" fillId="0" borderId="0" xfId="0" applyNumberFormat="1"/>
    <xf numFmtId="168" fontId="0" fillId="0" borderId="0" xfId="0" applyNumberFormat="1"/>
    <xf numFmtId="0" fontId="24" fillId="0" borderId="0" xfId="0" applyFont="1"/>
    <xf numFmtId="0" fontId="0" fillId="0" borderId="3" xfId="0" applyBorder="1"/>
    <xf numFmtId="3" fontId="14" fillId="0" borderId="3" xfId="0" applyNumberFormat="1" applyFont="1" applyBorder="1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/>
    <xf numFmtId="0" fontId="0" fillId="0" borderId="0" xfId="0"/>
    <xf numFmtId="0" fontId="0" fillId="0" borderId="0" xfId="0"/>
    <xf numFmtId="3" fontId="4" fillId="0" borderId="1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12" xfId="0" quotePrefix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49" fontId="25" fillId="0" borderId="12" xfId="0" quotePrefix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2" fontId="0" fillId="0" borderId="0" xfId="0" applyNumberFormat="1"/>
    <xf numFmtId="0" fontId="6" fillId="0" borderId="0" xfId="0" applyFont="1" applyAlignment="1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3" fillId="0" borderId="1" xfId="0" applyNumberFormat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164" fontId="1" fillId="0" borderId="1" xfId="1" applyNumberFormat="1" applyFont="1" applyBorder="1"/>
    <xf numFmtId="0" fontId="2" fillId="0" borderId="1" xfId="0" applyFont="1" applyFill="1" applyBorder="1"/>
    <xf numFmtId="164" fontId="2" fillId="0" borderId="1" xfId="3" applyNumberFormat="1" applyFont="1" applyBorder="1"/>
    <xf numFmtId="0" fontId="2" fillId="0" borderId="0" xfId="0" applyFont="1"/>
    <xf numFmtId="164" fontId="0" fillId="0" borderId="0" xfId="0" applyNumberFormat="1"/>
    <xf numFmtId="168" fontId="26" fillId="9" borderId="1" xfId="4" quotePrefix="1" applyNumberFormat="1" applyFont="1" applyFill="1" applyBorder="1" applyAlignment="1">
      <alignment horizontal="right"/>
    </xf>
    <xf numFmtId="168" fontId="16" fillId="9" borderId="1" xfId="4" quotePrefix="1" applyNumberFormat="1" applyFont="1" applyFill="1" applyBorder="1" applyAlignment="1">
      <alignment horizontal="right"/>
    </xf>
    <xf numFmtId="168" fontId="27" fillId="9" borderId="1" xfId="4" quotePrefix="1" applyNumberFormat="1" applyFont="1" applyFill="1" applyBorder="1" applyAlignment="1">
      <alignment horizontal="right"/>
    </xf>
    <xf numFmtId="167" fontId="1" fillId="0" borderId="1" xfId="1" applyNumberFormat="1" applyFont="1" applyBorder="1"/>
    <xf numFmtId="167" fontId="2" fillId="0" borderId="1" xfId="3" applyNumberFormat="1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168" fontId="0" fillId="0" borderId="1" xfId="4" applyNumberFormat="1" applyFont="1" applyBorder="1"/>
    <xf numFmtId="168" fontId="2" fillId="0" borderId="1" xfId="4" applyNumberFormat="1" applyFont="1" applyBorder="1"/>
    <xf numFmtId="168" fontId="0" fillId="0" borderId="1" xfId="0" applyNumberFormat="1" applyBorder="1"/>
    <xf numFmtId="9" fontId="2" fillId="0" borderId="1" xfId="0" applyNumberFormat="1" applyFont="1" applyBorder="1"/>
    <xf numFmtId="0" fontId="2" fillId="0" borderId="5" xfId="0" applyFont="1" applyBorder="1" applyAlignment="1">
      <alignment horizontal="center" vertical="center"/>
    </xf>
    <xf numFmtId="167" fontId="4" fillId="0" borderId="5" xfId="1" applyNumberFormat="1" applyFont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 indent="1"/>
    </xf>
    <xf numFmtId="167" fontId="3" fillId="0" borderId="5" xfId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3" fontId="26" fillId="9" borderId="1" xfId="1" quotePrefix="1" applyFont="1" applyFill="1" applyBorder="1" applyAlignment="1">
      <alignment horizontal="center"/>
    </xf>
    <xf numFmtId="43" fontId="27" fillId="9" borderId="1" xfId="1" quotePrefix="1" applyFont="1" applyFill="1" applyBorder="1" applyAlignment="1">
      <alignment horizontal="center"/>
    </xf>
    <xf numFmtId="43" fontId="27" fillId="9" borderId="1" xfId="1" quotePrefix="1" applyFont="1" applyFill="1" applyBorder="1" applyAlignment="1">
      <alignment horizontal="center" vertical="center"/>
    </xf>
    <xf numFmtId="43" fontId="28" fillId="9" borderId="1" xfId="1" quotePrefix="1" applyFont="1" applyFill="1" applyBorder="1" applyAlignment="1">
      <alignment horizontal="center" vertical="center"/>
    </xf>
    <xf numFmtId="43" fontId="26" fillId="9" borderId="1" xfId="1" quotePrefix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0" fillId="0" borderId="1" xfId="1" applyNumberFormat="1" applyFont="1" applyBorder="1"/>
    <xf numFmtId="168" fontId="0" fillId="0" borderId="1" xfId="0" applyNumberFormat="1" applyBorder="1" applyAlignment="1">
      <alignment horizontal="right" vertical="center" indent="1"/>
    </xf>
    <xf numFmtId="167" fontId="27" fillId="0" borderId="1" xfId="1" quotePrefix="1" applyNumberFormat="1" applyFont="1" applyBorder="1" applyAlignment="1">
      <alignment horizontal="center" vertical="center"/>
    </xf>
    <xf numFmtId="167" fontId="26" fillId="0" borderId="1" xfId="1" quotePrefix="1" applyNumberFormat="1" applyFont="1" applyBorder="1" applyAlignment="1">
      <alignment horizontal="center" vertical="center"/>
    </xf>
    <xf numFmtId="0" fontId="2" fillId="10" borderId="1" xfId="0" applyFont="1" applyFill="1" applyBorder="1"/>
    <xf numFmtId="2" fontId="3" fillId="0" borderId="1" xfId="0" applyNumberFormat="1" applyFont="1" applyBorder="1" applyAlignment="1">
      <alignment horizontal="right" vertical="center"/>
    </xf>
    <xf numFmtId="0" fontId="2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/>
    <xf numFmtId="0" fontId="26" fillId="0" borderId="0" xfId="0" applyFont="1"/>
    <xf numFmtId="0" fontId="2" fillId="9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right" vertical="center" indent="1"/>
    </xf>
    <xf numFmtId="9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165" fontId="4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9" fontId="3" fillId="0" borderId="1" xfId="0" applyNumberFormat="1" applyFont="1" applyBorder="1" applyAlignment="1">
      <alignment horizontal="right" vertical="center" indent="1"/>
    </xf>
    <xf numFmtId="165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165" fontId="3" fillId="0" borderId="1" xfId="0" applyNumberFormat="1" applyFont="1" applyBorder="1" applyAlignment="1">
      <alignment horizontal="right" vertical="center" indent="1"/>
    </xf>
    <xf numFmtId="2" fontId="4" fillId="0" borderId="5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 wrapText="1" indent="1"/>
    </xf>
    <xf numFmtId="165" fontId="3" fillId="0" borderId="5" xfId="0" applyNumberFormat="1" applyFont="1" applyBorder="1" applyAlignment="1">
      <alignment horizontal="right" vertical="center" wrapText="1" indent="1"/>
    </xf>
    <xf numFmtId="167" fontId="27" fillId="9" borderId="1" xfId="1" quotePrefix="1" applyNumberFormat="1" applyFont="1" applyFill="1" applyBorder="1" applyAlignment="1">
      <alignment horizontal="center"/>
    </xf>
    <xf numFmtId="167" fontId="26" fillId="9" borderId="1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4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0" fillId="0" borderId="1" xfId="0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 indent="1"/>
    </xf>
    <xf numFmtId="0" fontId="5" fillId="0" borderId="1" xfId="0" quotePrefix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65" fontId="27" fillId="0" borderId="1" xfId="0" quotePrefix="1" applyNumberFormat="1" applyFont="1" applyBorder="1" applyAlignment="1">
      <alignment horizontal="center" vertical="center"/>
    </xf>
    <xf numFmtId="165" fontId="26" fillId="0" borderId="1" xfId="0" quotePrefix="1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right" indent="1"/>
    </xf>
    <xf numFmtId="165" fontId="0" fillId="0" borderId="1" xfId="0" applyNumberFormat="1" applyFill="1" applyBorder="1" applyAlignment="1">
      <alignment horizontal="right" indent="1"/>
    </xf>
    <xf numFmtId="0" fontId="29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167" fontId="4" fillId="0" borderId="1" xfId="1" applyNumberFormat="1" applyFont="1" applyBorder="1" applyAlignment="1">
      <alignment horizontal="right" vertical="center" wrapText="1" indent="1"/>
    </xf>
    <xf numFmtId="167" fontId="3" fillId="0" borderId="1" xfId="1" applyNumberFormat="1" applyFont="1" applyBorder="1" applyAlignment="1">
      <alignment horizontal="right" vertical="center" wrapText="1" indent="1"/>
    </xf>
    <xf numFmtId="165" fontId="26" fillId="0" borderId="1" xfId="1" applyNumberFormat="1" applyFont="1" applyBorder="1" applyAlignment="1">
      <alignment horizontal="center"/>
    </xf>
    <xf numFmtId="165" fontId="26" fillId="0" borderId="1" xfId="0" applyNumberFormat="1" applyFont="1" applyBorder="1" applyAlignment="1">
      <alignment horizontal="center"/>
    </xf>
    <xf numFmtId="171" fontId="26" fillId="0" borderId="1" xfId="0" quotePrefix="1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NumberFormat="1" applyFont="1"/>
    <xf numFmtId="0" fontId="0" fillId="0" borderId="0" xfId="0" applyAlignment="1">
      <alignment vertical="center"/>
    </xf>
    <xf numFmtId="49" fontId="17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4" xfId="0" applyBorder="1"/>
    <xf numFmtId="0" fontId="2" fillId="0" borderId="24" xfId="0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3" fontId="0" fillId="9" borderId="1" xfId="0" applyNumberFormat="1" applyFill="1" applyBorder="1"/>
    <xf numFmtId="3" fontId="2" fillId="9" borderId="1" xfId="0" applyNumberFormat="1" applyFont="1" applyFill="1" applyBorder="1"/>
    <xf numFmtId="0" fontId="29" fillId="11" borderId="6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0" fillId="0" borderId="0" xfId="0" applyFill="1"/>
    <xf numFmtId="0" fontId="17" fillId="0" borderId="0" xfId="0" applyFont="1" applyFill="1"/>
    <xf numFmtId="0" fontId="17" fillId="0" borderId="0" xfId="0" applyFont="1" applyFill="1" applyAlignment="1"/>
    <xf numFmtId="3" fontId="4" fillId="0" borderId="1" xfId="0" applyNumberFormat="1" applyFont="1" applyFill="1" applyBorder="1" applyAlignment="1">
      <alignment horizontal="right" vertical="center" indent="1"/>
    </xf>
    <xf numFmtId="9" fontId="4" fillId="0" borderId="1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9" fontId="3" fillId="0" borderId="1" xfId="0" applyNumberFormat="1" applyFont="1" applyFill="1" applyBorder="1" applyAlignment="1">
      <alignment horizontal="right" vertical="center" inden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right" vertical="center" wrapText="1" indent="1"/>
    </xf>
    <xf numFmtId="165" fontId="3" fillId="0" borderId="1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1" fontId="0" fillId="0" borderId="0" xfId="0" applyNumberFormat="1" applyFill="1"/>
    <xf numFmtId="9" fontId="0" fillId="0" borderId="0" xfId="4" applyFont="1" applyFill="1"/>
    <xf numFmtId="0" fontId="17" fillId="0" borderId="0" xfId="0" applyFont="1" applyFill="1" applyAlignment="1">
      <alignment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16" fillId="0" borderId="27" xfId="0" quotePrefix="1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21" fillId="0" borderId="2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4" fillId="0" borderId="28" xfId="12" applyBorder="1" applyAlignment="1">
      <alignment vertical="center"/>
    </xf>
    <xf numFmtId="0" fontId="33" fillId="0" borderId="30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12" borderId="0" xfId="0" applyFill="1"/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9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25" fillId="11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4" applyFont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 wrapText="1"/>
    </xf>
    <xf numFmtId="0" fontId="29" fillId="11" borderId="23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9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0" fillId="0" borderId="18" xfId="0" applyBorder="1"/>
    <xf numFmtId="0" fontId="21" fillId="0" borderId="7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13">
    <cellStyle name="Lien hypertexte" xfId="12" builtinId="8"/>
    <cellStyle name="Milliers" xfId="1" builtinId="3"/>
    <cellStyle name="Milliers 2" xfId="3"/>
    <cellStyle name="Milliers 2 2" xfId="9"/>
    <cellStyle name="Milliers 3" xfId="5"/>
    <cellStyle name="Milliers 3 2" xfId="10"/>
    <cellStyle name="Milliers 4" xfId="8"/>
    <cellStyle name="Milliers 5" xfId="11"/>
    <cellStyle name="Normal" xfId="0" builtinId="0"/>
    <cellStyle name="Normal 2" xfId="6"/>
    <cellStyle name="Normal 3" xfId="7"/>
    <cellStyle name="Normal 8" xfId="2"/>
    <cellStyle name="Pourcentage" xfId="4" builtinId="5"/>
  </cellStyles>
  <dxfs count="0"/>
  <tableStyles count="0" defaultTableStyle="TableStyleMedium2" defaultPivotStyle="PivotStyleMedium9"/>
  <colors>
    <mruColors>
      <color rgb="FFF28C5C"/>
      <color rgb="FFF8C2AA"/>
      <color rgb="FFFFCCCC"/>
      <color rgb="FFE774CE"/>
      <color rgb="FFE76BCE"/>
      <color rgb="FFDCADF1"/>
      <color rgb="FF2F558D"/>
      <color rgb="FFF7F593"/>
      <color rgb="FF00CC99"/>
      <color rgb="FFEBA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70C0"/>
                </a:solidFill>
              </a:rPr>
              <a:t>Prévalence</a:t>
            </a:r>
            <a:r>
              <a:rPr lang="fr-FR" baseline="0">
                <a:solidFill>
                  <a:srgbClr val="0070C0"/>
                </a:solidFill>
              </a:rPr>
              <a:t> par classe d'age au 31 décembre 2020</a:t>
            </a:r>
            <a:endParaRPr lang="fr-FR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'Prevalence Graphique 1'!$L$6</c:f>
              <c:strCache>
                <c:ptCount val="1"/>
                <c:pt idx="0">
                  <c:v>Nombre d'assurés sans ALD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'Prevalence Graphique 1'!$J$7:$J$16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1'!$L$7:$L$16</c:f>
              <c:numCache>
                <c:formatCode>#,##0</c:formatCode>
                <c:ptCount val="10"/>
                <c:pt idx="0">
                  <c:v>195321</c:v>
                </c:pt>
                <c:pt idx="1">
                  <c:v>291962</c:v>
                </c:pt>
                <c:pt idx="2">
                  <c:v>289341</c:v>
                </c:pt>
                <c:pt idx="3">
                  <c:v>322234</c:v>
                </c:pt>
                <c:pt idx="4">
                  <c:v>317091</c:v>
                </c:pt>
                <c:pt idx="5">
                  <c:v>341769</c:v>
                </c:pt>
                <c:pt idx="6">
                  <c:v>300199</c:v>
                </c:pt>
                <c:pt idx="7">
                  <c:v>209505</c:v>
                </c:pt>
                <c:pt idx="8">
                  <c:v>120084</c:v>
                </c:pt>
                <c:pt idx="9">
                  <c:v>66836</c:v>
                </c:pt>
              </c:numCache>
            </c:numRef>
          </c:val>
        </c:ser>
        <c:ser>
          <c:idx val="0"/>
          <c:order val="1"/>
          <c:tx>
            <c:strRef>
              <c:f>'Prevalence Graphique 1'!$K$6</c:f>
              <c:strCache>
                <c:ptCount val="1"/>
                <c:pt idx="0">
                  <c:v>Nombre d'assurés avec une ALD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'Prevalence Graphique 1'!$J$7:$J$16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1'!$K$7:$K$16</c:f>
              <c:numCache>
                <c:formatCode>#,##0</c:formatCode>
                <c:ptCount val="10"/>
                <c:pt idx="0">
                  <c:v>4676</c:v>
                </c:pt>
                <c:pt idx="1">
                  <c:v>9365</c:v>
                </c:pt>
                <c:pt idx="2">
                  <c:v>8699</c:v>
                </c:pt>
                <c:pt idx="3">
                  <c:v>15186</c:v>
                </c:pt>
                <c:pt idx="4">
                  <c:v>27964</c:v>
                </c:pt>
                <c:pt idx="5">
                  <c:v>65004</c:v>
                </c:pt>
                <c:pt idx="6">
                  <c:v>118796</c:v>
                </c:pt>
                <c:pt idx="7">
                  <c:v>153456</c:v>
                </c:pt>
                <c:pt idx="8">
                  <c:v>198843</c:v>
                </c:pt>
                <c:pt idx="9">
                  <c:v>85925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569144"/>
        <c:axId val="454565224"/>
      </c:barChart>
      <c:lineChart>
        <c:grouping val="standard"/>
        <c:varyColors val="0"/>
        <c:ser>
          <c:idx val="2"/>
          <c:order val="2"/>
          <c:tx>
            <c:strRef>
              <c:f>'Prevalence Graphique 1'!$M$6</c:f>
              <c:strCache>
                <c:ptCount val="1"/>
                <c:pt idx="0">
                  <c:v>Taux de prévalence (‰)</c:v>
                </c:pt>
              </c:strCache>
            </c:strRef>
          </c:tx>
          <c:spPr>
            <a:ln w="3175" cap="rnd">
              <a:solidFill>
                <a:schemeClr val="dk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\ \‰" sourceLinked="0"/>
            <c:spPr>
              <a:solidFill>
                <a:schemeClr val="tx1">
                  <a:lumMod val="75000"/>
                  <a:lumOff val="25000"/>
                </a:schemeClr>
              </a:solidFill>
              <a:ln w="9525" cap="flat" cmpd="sng" algn="ctr">
                <a:noFill/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'Prevalence Graphique 1'!$J$7:$J$16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1'!$M$7:$M$16</c:f>
              <c:numCache>
                <c:formatCode>0.0</c:formatCode>
                <c:ptCount val="10"/>
                <c:pt idx="0">
                  <c:v>23.380350705260579</c:v>
                </c:pt>
                <c:pt idx="1">
                  <c:v>31.079193036136822</c:v>
                </c:pt>
                <c:pt idx="2">
                  <c:v>29.187357401691049</c:v>
                </c:pt>
                <c:pt idx="3">
                  <c:v>45.006223697469032</c:v>
                </c:pt>
                <c:pt idx="4">
                  <c:v>81.042152700294167</c:v>
                </c:pt>
                <c:pt idx="5">
                  <c:v>159.80411679241246</c:v>
                </c:pt>
                <c:pt idx="6">
                  <c:v>283.52605639685436</c:v>
                </c:pt>
                <c:pt idx="7">
                  <c:v>422.78922528866735</c:v>
                </c:pt>
                <c:pt idx="8">
                  <c:v>623.47496449030655</c:v>
                </c:pt>
                <c:pt idx="9">
                  <c:v>562.47995234385735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71104"/>
        <c:axId val="454564832"/>
      </c:lineChart>
      <c:catAx>
        <c:axId val="45456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5224"/>
        <c:crosses val="autoZero"/>
        <c:auto val="1"/>
        <c:lblAlgn val="ctr"/>
        <c:lblOffset val="100"/>
        <c:noMultiLvlLbl val="0"/>
      </c:catAx>
      <c:valAx>
        <c:axId val="45456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rgbClr val="0070C0"/>
                    </a:solidFill>
                  </a:rPr>
                  <a:t>Nombre d'assurés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9144"/>
        <c:crosses val="autoZero"/>
        <c:crossBetween val="between"/>
      </c:valAx>
      <c:valAx>
        <c:axId val="4545648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Taux de prévalence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pour 1 000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1104"/>
        <c:crosses val="max"/>
        <c:crossBetween val="between"/>
      </c:valAx>
      <c:catAx>
        <c:axId val="45457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56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F28C5C"/>
                </a:solidFill>
              </a:rPr>
              <a:t>Taux d'incidence brut</a:t>
            </a:r>
            <a:r>
              <a:rPr lang="fr-FR" sz="1100" b="1" baseline="0">
                <a:solidFill>
                  <a:srgbClr val="F28C5C"/>
                </a:solidFill>
              </a:rPr>
              <a:t> annuel de 2015 à 2020 par ALD</a:t>
            </a:r>
            <a:endParaRPr lang="fr-FR" sz="1100" b="1">
              <a:solidFill>
                <a:srgbClr val="F28C5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30570726576593"/>
          <c:y val="0.12811744386873922"/>
          <c:w val="0.85537360691440567"/>
          <c:h val="0.4618840520582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'Incidence Graphique 5'!$C$6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5'!$B$7:$B$16</c:f>
              <c:strCache>
                <c:ptCount val="10"/>
                <c:pt idx="0">
                  <c:v>Insuffisance cardiaque grave</c:v>
                </c:pt>
                <c:pt idx="1">
                  <c:v>Cancers</c:v>
                </c:pt>
                <c:pt idx="2">
                  <c:v>Diabètes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Artériopathies chroniques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5'!$C$7:$C$16</c:f>
              <c:numCache>
                <c:formatCode>0</c:formatCode>
                <c:ptCount val="10"/>
                <c:pt idx="0">
                  <c:v>7.709537804459317</c:v>
                </c:pt>
                <c:pt idx="1">
                  <c:v>6.9653086175435419</c:v>
                </c:pt>
                <c:pt idx="2">
                  <c:v>4.7153992243717218</c:v>
                </c:pt>
                <c:pt idx="3">
                  <c:v>3.3634853790486878</c:v>
                </c:pt>
                <c:pt idx="4">
                  <c:v>2.931709437548792</c:v>
                </c:pt>
                <c:pt idx="5">
                  <c:v>2.6121829395299949</c:v>
                </c:pt>
                <c:pt idx="6">
                  <c:v>2.1825597270831611</c:v>
                </c:pt>
                <c:pt idx="7">
                  <c:v>1.8722592107203446</c:v>
                </c:pt>
                <c:pt idx="8">
                  <c:v>2.1484235949560326</c:v>
                </c:pt>
                <c:pt idx="9">
                  <c:v>1.1821557828529903</c:v>
                </c:pt>
              </c:numCache>
            </c:numRef>
          </c:val>
        </c:ser>
        <c:ser>
          <c:idx val="1"/>
          <c:order val="1"/>
          <c:tx>
            <c:strRef>
              <c:f>'Incidence Graphique 5'!$D$6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5'!$B$7:$B$16</c:f>
              <c:strCache>
                <c:ptCount val="10"/>
                <c:pt idx="0">
                  <c:v>Insuffisance cardiaque grave</c:v>
                </c:pt>
                <c:pt idx="1">
                  <c:v>Cancers</c:v>
                </c:pt>
                <c:pt idx="2">
                  <c:v>Diabètes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Artériopathies chroniques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5'!$D$7:$D$16</c:f>
              <c:numCache>
                <c:formatCode>0</c:formatCode>
                <c:ptCount val="10"/>
                <c:pt idx="0">
                  <c:v>8.4449907274563607</c:v>
                </c:pt>
                <c:pt idx="1">
                  <c:v>7.3022824532853949</c:v>
                </c:pt>
                <c:pt idx="2">
                  <c:v>5.1174933758726198</c:v>
                </c:pt>
                <c:pt idx="3">
                  <c:v>3.9905274361108165</c:v>
                </c:pt>
                <c:pt idx="4">
                  <c:v>3.2882958521726895</c:v>
                </c:pt>
                <c:pt idx="5">
                  <c:v>3.1240816971594656</c:v>
                </c:pt>
                <c:pt idx="6">
                  <c:v>2.5406893043493293</c:v>
                </c:pt>
                <c:pt idx="7">
                  <c:v>2.1900365222158293</c:v>
                </c:pt>
                <c:pt idx="8">
                  <c:v>2.1425008457646331</c:v>
                </c:pt>
                <c:pt idx="9">
                  <c:v>1.213703115624051</c:v>
                </c:pt>
              </c:numCache>
            </c:numRef>
          </c:val>
        </c:ser>
        <c:ser>
          <c:idx val="2"/>
          <c:order val="2"/>
          <c:tx>
            <c:strRef>
              <c:f>'Incidence Graphique 5'!$E$6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5'!$B$7:$B$16</c:f>
              <c:strCache>
                <c:ptCount val="10"/>
                <c:pt idx="0">
                  <c:v>Insuffisance cardiaque grave</c:v>
                </c:pt>
                <c:pt idx="1">
                  <c:v>Cancers</c:v>
                </c:pt>
                <c:pt idx="2">
                  <c:v>Diabètes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Artériopathies chroniques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5'!$E$7:$E$16</c:f>
              <c:numCache>
                <c:formatCode>0</c:formatCode>
                <c:ptCount val="10"/>
                <c:pt idx="0">
                  <c:v>10.31274841906999</c:v>
                </c:pt>
                <c:pt idx="1">
                  <c:v>8.1483790271329291</c:v>
                </c:pt>
                <c:pt idx="2">
                  <c:v>6.126619501618995</c:v>
                </c:pt>
                <c:pt idx="3">
                  <c:v>4.8941962454994599</c:v>
                </c:pt>
                <c:pt idx="4">
                  <c:v>3.9513519757849691</c:v>
                </c:pt>
                <c:pt idx="5">
                  <c:v>3.5095104900766265</c:v>
                </c:pt>
                <c:pt idx="6">
                  <c:v>3.2049854914700306</c:v>
                </c:pt>
                <c:pt idx="7">
                  <c:v>2.7544254986441166</c:v>
                </c:pt>
                <c:pt idx="8">
                  <c:v>2.1114355987232369</c:v>
                </c:pt>
                <c:pt idx="9">
                  <c:v>1.3168059500074574</c:v>
                </c:pt>
              </c:numCache>
            </c:numRef>
          </c:val>
        </c:ser>
        <c:ser>
          <c:idx val="3"/>
          <c:order val="3"/>
          <c:tx>
            <c:strRef>
              <c:f>'Incidence Graphique 5'!$F$6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5'!$B$7:$B$16</c:f>
              <c:strCache>
                <c:ptCount val="10"/>
                <c:pt idx="0">
                  <c:v>Insuffisance cardiaque grave</c:v>
                </c:pt>
                <c:pt idx="1">
                  <c:v>Cancers</c:v>
                </c:pt>
                <c:pt idx="2">
                  <c:v>Diabètes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Artériopathies chroniques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5'!$F$7:$F$16</c:f>
              <c:numCache>
                <c:formatCode>0</c:formatCode>
                <c:ptCount val="10"/>
                <c:pt idx="0">
                  <c:v>7.3473174768358893</c:v>
                </c:pt>
                <c:pt idx="1">
                  <c:v>7.421292174981506</c:v>
                </c:pt>
                <c:pt idx="2">
                  <c:v>4.8826435297215296</c:v>
                </c:pt>
                <c:pt idx="3">
                  <c:v>3.4323006131123286</c:v>
                </c:pt>
                <c:pt idx="4">
                  <c:v>3.1552089471770506</c:v>
                </c:pt>
                <c:pt idx="5">
                  <c:v>2.719510513183796</c:v>
                </c:pt>
                <c:pt idx="6">
                  <c:v>2.4214175558258209</c:v>
                </c:pt>
                <c:pt idx="7">
                  <c:v>1.9644043782990834</c:v>
                </c:pt>
                <c:pt idx="8">
                  <c:v>1.7296287473199845</c:v>
                </c:pt>
                <c:pt idx="9">
                  <c:v>0.9688804744411148</c:v>
                </c:pt>
              </c:numCache>
            </c:numRef>
          </c:val>
        </c:ser>
        <c:ser>
          <c:idx val="4"/>
          <c:order val="4"/>
          <c:tx>
            <c:strRef>
              <c:f>'Incidence Graphique 5'!$G$6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F7F593"/>
              </a:solidFill>
            </a:ln>
            <a:effectLst/>
          </c:spPr>
          <c:invertIfNegative val="0"/>
          <c:cat>
            <c:strRef>
              <c:f>'Incidence Graphique 5'!$B$7:$B$16</c:f>
              <c:strCache>
                <c:ptCount val="10"/>
                <c:pt idx="0">
                  <c:v>Insuffisance cardiaque grave</c:v>
                </c:pt>
                <c:pt idx="1">
                  <c:v>Cancers</c:v>
                </c:pt>
                <c:pt idx="2">
                  <c:v>Diabètes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Artériopathies chroniques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5'!$G$7:$G$16</c:f>
              <c:numCache>
                <c:formatCode>0</c:formatCode>
                <c:ptCount val="10"/>
                <c:pt idx="0">
                  <c:v>5.6183394364440087</c:v>
                </c:pt>
                <c:pt idx="1">
                  <c:v>7.1405295046880246</c:v>
                </c:pt>
                <c:pt idx="2">
                  <c:v>4.3575990248430596</c:v>
                </c:pt>
                <c:pt idx="3">
                  <c:v>2.7433359404975777</c:v>
                </c:pt>
                <c:pt idx="4">
                  <c:v>2.5290226402204472</c:v>
                </c:pt>
                <c:pt idx="5">
                  <c:v>2.4397778055009387</c:v>
                </c:pt>
                <c:pt idx="6">
                  <c:v>1.9743848469812464</c:v>
                </c:pt>
                <c:pt idx="7">
                  <c:v>1.3958646331833033</c:v>
                </c:pt>
                <c:pt idx="8">
                  <c:v>1.5774967263800503</c:v>
                </c:pt>
                <c:pt idx="9">
                  <c:v>0.7730362444013793</c:v>
                </c:pt>
              </c:numCache>
            </c:numRef>
          </c:val>
        </c:ser>
        <c:ser>
          <c:idx val="5"/>
          <c:order val="5"/>
          <c:tx>
            <c:strRef>
              <c:f>'Incidence Graphique 5'!$H$6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'Incidence Graphique 5'!$H$7:$H$16</c:f>
              <c:numCache>
                <c:formatCode>0</c:formatCode>
                <c:ptCount val="10"/>
                <c:pt idx="0">
                  <c:v>4.630425226275598</c:v>
                </c:pt>
                <c:pt idx="1">
                  <c:v>6.6454561479963781</c:v>
                </c:pt>
                <c:pt idx="2">
                  <c:v>4.2462179796965138</c:v>
                </c:pt>
                <c:pt idx="3">
                  <c:v>2.2897359382204878</c:v>
                </c:pt>
                <c:pt idx="4">
                  <c:v>2.2666328665563418</c:v>
                </c:pt>
                <c:pt idx="5">
                  <c:v>2.4910174940889367</c:v>
                </c:pt>
                <c:pt idx="6">
                  <c:v>1.8469798113966502</c:v>
                </c:pt>
                <c:pt idx="7">
                  <c:v>1.1386966006520129</c:v>
                </c:pt>
                <c:pt idx="8">
                  <c:v>1.4156169801880085</c:v>
                </c:pt>
                <c:pt idx="9">
                  <c:v>0.71587874115476757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93864"/>
        <c:axId val="460194256"/>
      </c:barChart>
      <c:catAx>
        <c:axId val="46019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194256"/>
        <c:crosses val="autoZero"/>
        <c:auto val="1"/>
        <c:lblAlgn val="ctr"/>
        <c:lblOffset val="100"/>
        <c:noMultiLvlLbl val="0"/>
      </c:catAx>
      <c:valAx>
        <c:axId val="460194256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2">
                        <a:lumMod val="75000"/>
                      </a:schemeClr>
                    </a:solidFill>
                  </a:rPr>
                  <a:t>Taux</a:t>
                </a:r>
                <a:r>
                  <a:rPr lang="fr-FR" baseline="0">
                    <a:solidFill>
                      <a:schemeClr val="tx2">
                        <a:lumMod val="75000"/>
                      </a:schemeClr>
                    </a:solidFill>
                  </a:rPr>
                  <a:t> d'incidence </a:t>
                </a:r>
                <a:r>
                  <a:rPr lang="fr-FR" sz="1000" b="0" i="0" u="none" strike="noStrike" baseline="0">
                    <a:solidFill>
                      <a:schemeClr val="tx2">
                        <a:lumMod val="75000"/>
                      </a:schemeClr>
                    </a:solidFill>
                  </a:rPr>
                  <a:t>‰</a:t>
                </a:r>
                <a:endParaRPr lang="fr-FR" baseline="0">
                  <a:solidFill>
                    <a:schemeClr val="tx2">
                      <a:lumMod val="7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19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11743894915532E-2"/>
          <c:y val="2.7896725561836085E-2"/>
          <c:w val="0.90769589852770549"/>
          <c:h val="0.874757675205250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'[1]données pyramide'!$B$1</c:f>
              <c:strCache>
                <c:ptCount val="1"/>
                <c:pt idx="0">
                  <c:v>âge</c:v>
                </c:pt>
              </c:strCache>
            </c:strRef>
          </c:tx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'[1]données pyramide'!$B$2:$B$112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'Prevalence Graphique 2'!$C$28</c:f>
              <c:strCache>
                <c:ptCount val="1"/>
                <c:pt idx="0">
                  <c:v>Femmes RNIAM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2'!$C$29:$C$128</c:f>
              <c:numCache>
                <c:formatCode>#,##0</c:formatCode>
                <c:ptCount val="100"/>
                <c:pt idx="0">
                  <c:v>7230</c:v>
                </c:pt>
                <c:pt idx="1">
                  <c:v>9358</c:v>
                </c:pt>
                <c:pt idx="2">
                  <c:v>9800</c:v>
                </c:pt>
                <c:pt idx="3">
                  <c:v>10401</c:v>
                </c:pt>
                <c:pt idx="4">
                  <c:v>10892</c:v>
                </c:pt>
                <c:pt idx="5">
                  <c:v>11618</c:v>
                </c:pt>
                <c:pt idx="6">
                  <c:v>12231</c:v>
                </c:pt>
                <c:pt idx="7">
                  <c:v>12737</c:v>
                </c:pt>
                <c:pt idx="8">
                  <c:v>12972</c:v>
                </c:pt>
                <c:pt idx="9">
                  <c:v>13367</c:v>
                </c:pt>
                <c:pt idx="10">
                  <c:v>13797</c:v>
                </c:pt>
                <c:pt idx="11">
                  <c:v>13932</c:v>
                </c:pt>
                <c:pt idx="12">
                  <c:v>14125</c:v>
                </c:pt>
                <c:pt idx="13">
                  <c:v>14069</c:v>
                </c:pt>
                <c:pt idx="14">
                  <c:v>14288</c:v>
                </c:pt>
                <c:pt idx="15">
                  <c:v>14479</c:v>
                </c:pt>
                <c:pt idx="16">
                  <c:v>14477</c:v>
                </c:pt>
                <c:pt idx="17">
                  <c:v>14645</c:v>
                </c:pt>
                <c:pt idx="18">
                  <c:v>15059</c:v>
                </c:pt>
                <c:pt idx="19">
                  <c:v>15194</c:v>
                </c:pt>
                <c:pt idx="20">
                  <c:v>15184</c:v>
                </c:pt>
                <c:pt idx="21">
                  <c:v>9804</c:v>
                </c:pt>
                <c:pt idx="22">
                  <c:v>8845</c:v>
                </c:pt>
                <c:pt idx="23">
                  <c:v>8825</c:v>
                </c:pt>
                <c:pt idx="24">
                  <c:v>9641</c:v>
                </c:pt>
                <c:pt idx="25">
                  <c:v>9766</c:v>
                </c:pt>
                <c:pt idx="26">
                  <c:v>9961</c:v>
                </c:pt>
                <c:pt idx="27">
                  <c:v>10540</c:v>
                </c:pt>
                <c:pt idx="28">
                  <c:v>11322</c:v>
                </c:pt>
                <c:pt idx="29">
                  <c:v>11520</c:v>
                </c:pt>
                <c:pt idx="30">
                  <c:v>12126</c:v>
                </c:pt>
                <c:pt idx="31">
                  <c:v>12502</c:v>
                </c:pt>
                <c:pt idx="32">
                  <c:v>12613</c:v>
                </c:pt>
                <c:pt idx="33">
                  <c:v>12726</c:v>
                </c:pt>
                <c:pt idx="34">
                  <c:v>12969</c:v>
                </c:pt>
                <c:pt idx="35">
                  <c:v>12771</c:v>
                </c:pt>
                <c:pt idx="36">
                  <c:v>13124</c:v>
                </c:pt>
                <c:pt idx="37">
                  <c:v>12603</c:v>
                </c:pt>
                <c:pt idx="38">
                  <c:v>13360</c:v>
                </c:pt>
                <c:pt idx="39">
                  <c:v>13668</c:v>
                </c:pt>
                <c:pt idx="40">
                  <c:v>14136</c:v>
                </c:pt>
                <c:pt idx="41">
                  <c:v>12860</c:v>
                </c:pt>
                <c:pt idx="42">
                  <c:v>12838</c:v>
                </c:pt>
                <c:pt idx="43">
                  <c:v>12681</c:v>
                </c:pt>
                <c:pt idx="44">
                  <c:v>12186</c:v>
                </c:pt>
                <c:pt idx="45">
                  <c:v>12852</c:v>
                </c:pt>
                <c:pt idx="46">
                  <c:v>13467</c:v>
                </c:pt>
                <c:pt idx="47">
                  <c:v>14436</c:v>
                </c:pt>
                <c:pt idx="48">
                  <c:v>14466</c:v>
                </c:pt>
                <c:pt idx="49">
                  <c:v>14716</c:v>
                </c:pt>
                <c:pt idx="50">
                  <c:v>14505</c:v>
                </c:pt>
                <c:pt idx="51">
                  <c:v>14519</c:v>
                </c:pt>
                <c:pt idx="52">
                  <c:v>14729</c:v>
                </c:pt>
                <c:pt idx="53">
                  <c:v>15218</c:v>
                </c:pt>
                <c:pt idx="54">
                  <c:v>15772</c:v>
                </c:pt>
                <c:pt idx="55">
                  <c:v>16107</c:v>
                </c:pt>
                <c:pt idx="56">
                  <c:v>16533</c:v>
                </c:pt>
                <c:pt idx="57">
                  <c:v>16264</c:v>
                </c:pt>
                <c:pt idx="58">
                  <c:v>16141</c:v>
                </c:pt>
                <c:pt idx="59">
                  <c:v>16669</c:v>
                </c:pt>
                <c:pt idx="60">
                  <c:v>16686</c:v>
                </c:pt>
                <c:pt idx="61">
                  <c:v>16505</c:v>
                </c:pt>
                <c:pt idx="62">
                  <c:v>17414</c:v>
                </c:pt>
                <c:pt idx="63">
                  <c:v>17819</c:v>
                </c:pt>
                <c:pt idx="64">
                  <c:v>17506</c:v>
                </c:pt>
                <c:pt idx="65">
                  <c:v>16990</c:v>
                </c:pt>
                <c:pt idx="66">
                  <c:v>16667</c:v>
                </c:pt>
                <c:pt idx="67">
                  <c:v>17071</c:v>
                </c:pt>
                <c:pt idx="68">
                  <c:v>17033</c:v>
                </c:pt>
                <c:pt idx="69">
                  <c:v>16877</c:v>
                </c:pt>
                <c:pt idx="70">
                  <c:v>18145</c:v>
                </c:pt>
                <c:pt idx="71">
                  <c:v>18265</c:v>
                </c:pt>
                <c:pt idx="72">
                  <c:v>18833</c:v>
                </c:pt>
                <c:pt idx="73">
                  <c:v>19288</c:v>
                </c:pt>
                <c:pt idx="74">
                  <c:v>18774</c:v>
                </c:pt>
                <c:pt idx="75">
                  <c:v>14027</c:v>
                </c:pt>
                <c:pt idx="76">
                  <c:v>14101</c:v>
                </c:pt>
                <c:pt idx="77">
                  <c:v>14674</c:v>
                </c:pt>
                <c:pt idx="78">
                  <c:v>14153</c:v>
                </c:pt>
                <c:pt idx="79">
                  <c:v>13599</c:v>
                </c:pt>
                <c:pt idx="80">
                  <c:v>15366</c:v>
                </c:pt>
                <c:pt idx="81">
                  <c:v>18605</c:v>
                </c:pt>
                <c:pt idx="82">
                  <c:v>19060</c:v>
                </c:pt>
                <c:pt idx="83">
                  <c:v>19828</c:v>
                </c:pt>
                <c:pt idx="84">
                  <c:v>20141</c:v>
                </c:pt>
                <c:pt idx="85">
                  <c:v>20386</c:v>
                </c:pt>
                <c:pt idx="86">
                  <c:v>20565</c:v>
                </c:pt>
                <c:pt idx="87">
                  <c:v>19225</c:v>
                </c:pt>
                <c:pt idx="88">
                  <c:v>19026</c:v>
                </c:pt>
                <c:pt idx="89">
                  <c:v>17763</c:v>
                </c:pt>
                <c:pt idx="90">
                  <c:v>16604</c:v>
                </c:pt>
                <c:pt idx="91">
                  <c:v>14352</c:v>
                </c:pt>
                <c:pt idx="92">
                  <c:v>13041</c:v>
                </c:pt>
                <c:pt idx="93">
                  <c:v>10559</c:v>
                </c:pt>
                <c:pt idx="94">
                  <c:v>8738</c:v>
                </c:pt>
                <c:pt idx="95">
                  <c:v>7114</c:v>
                </c:pt>
                <c:pt idx="96">
                  <c:v>5412</c:v>
                </c:pt>
                <c:pt idx="97">
                  <c:v>4239</c:v>
                </c:pt>
                <c:pt idx="98">
                  <c:v>2903</c:v>
                </c:pt>
                <c:pt idx="99">
                  <c:v>4913</c:v>
                </c:pt>
              </c:numCache>
            </c:numRef>
          </c:val>
        </c:ser>
        <c:ser>
          <c:idx val="2"/>
          <c:order val="2"/>
          <c:tx>
            <c:strRef>
              <c:f>'Prevalence Graphique 2'!$E$28</c:f>
              <c:strCache>
                <c:ptCount val="1"/>
                <c:pt idx="0">
                  <c:v>Femmes en ALD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2'!$E$29:$E$128</c:f>
              <c:numCache>
                <c:formatCode>#,##0</c:formatCode>
                <c:ptCount val="100"/>
                <c:pt idx="0">
                  <c:v>70</c:v>
                </c:pt>
                <c:pt idx="1">
                  <c:v>113</c:v>
                </c:pt>
                <c:pt idx="2">
                  <c:v>122</c:v>
                </c:pt>
                <c:pt idx="3">
                  <c:v>162</c:v>
                </c:pt>
                <c:pt idx="4">
                  <c:v>165</c:v>
                </c:pt>
                <c:pt idx="5">
                  <c:v>212</c:v>
                </c:pt>
                <c:pt idx="6">
                  <c:v>209</c:v>
                </c:pt>
                <c:pt idx="7">
                  <c:v>249</c:v>
                </c:pt>
                <c:pt idx="8">
                  <c:v>244</c:v>
                </c:pt>
                <c:pt idx="9">
                  <c:v>287</c:v>
                </c:pt>
                <c:pt idx="10">
                  <c:v>301</c:v>
                </c:pt>
                <c:pt idx="11">
                  <c:v>343</c:v>
                </c:pt>
                <c:pt idx="12">
                  <c:v>336</c:v>
                </c:pt>
                <c:pt idx="13">
                  <c:v>387</c:v>
                </c:pt>
                <c:pt idx="14">
                  <c:v>377</c:v>
                </c:pt>
                <c:pt idx="15">
                  <c:v>473</c:v>
                </c:pt>
                <c:pt idx="16">
                  <c:v>438</c:v>
                </c:pt>
                <c:pt idx="17">
                  <c:v>475</c:v>
                </c:pt>
                <c:pt idx="18">
                  <c:v>456</c:v>
                </c:pt>
                <c:pt idx="19">
                  <c:v>453</c:v>
                </c:pt>
                <c:pt idx="20">
                  <c:v>430</c:v>
                </c:pt>
                <c:pt idx="21">
                  <c:v>303</c:v>
                </c:pt>
                <c:pt idx="22">
                  <c:v>267</c:v>
                </c:pt>
                <c:pt idx="23">
                  <c:v>255</c:v>
                </c:pt>
                <c:pt idx="24">
                  <c:v>283</c:v>
                </c:pt>
                <c:pt idx="25">
                  <c:v>276</c:v>
                </c:pt>
                <c:pt idx="26">
                  <c:v>281</c:v>
                </c:pt>
                <c:pt idx="27">
                  <c:v>308</c:v>
                </c:pt>
                <c:pt idx="28">
                  <c:v>374</c:v>
                </c:pt>
                <c:pt idx="29">
                  <c:v>365</c:v>
                </c:pt>
                <c:pt idx="30">
                  <c:v>427</c:v>
                </c:pt>
                <c:pt idx="31">
                  <c:v>484</c:v>
                </c:pt>
                <c:pt idx="32">
                  <c:v>493</c:v>
                </c:pt>
                <c:pt idx="33">
                  <c:v>549</c:v>
                </c:pt>
                <c:pt idx="34">
                  <c:v>598</c:v>
                </c:pt>
                <c:pt idx="35">
                  <c:v>619</c:v>
                </c:pt>
                <c:pt idx="36">
                  <c:v>653</c:v>
                </c:pt>
                <c:pt idx="37">
                  <c:v>692</c:v>
                </c:pt>
                <c:pt idx="38">
                  <c:v>740</c:v>
                </c:pt>
                <c:pt idx="39">
                  <c:v>821</c:v>
                </c:pt>
                <c:pt idx="40">
                  <c:v>916</c:v>
                </c:pt>
                <c:pt idx="41">
                  <c:v>900</c:v>
                </c:pt>
                <c:pt idx="42">
                  <c:v>997</c:v>
                </c:pt>
                <c:pt idx="43">
                  <c:v>948</c:v>
                </c:pt>
                <c:pt idx="44">
                  <c:v>1012</c:v>
                </c:pt>
                <c:pt idx="45">
                  <c:v>1140</c:v>
                </c:pt>
                <c:pt idx="46">
                  <c:v>1250</c:v>
                </c:pt>
                <c:pt idx="47">
                  <c:v>1471</c:v>
                </c:pt>
                <c:pt idx="48">
                  <c:v>1516</c:v>
                </c:pt>
                <c:pt idx="49">
                  <c:v>1628</c:v>
                </c:pt>
                <c:pt idx="50">
                  <c:v>1815</c:v>
                </c:pt>
                <c:pt idx="51">
                  <c:v>1919</c:v>
                </c:pt>
                <c:pt idx="52">
                  <c:v>2013</c:v>
                </c:pt>
                <c:pt idx="53">
                  <c:v>2137</c:v>
                </c:pt>
                <c:pt idx="54">
                  <c:v>2467</c:v>
                </c:pt>
                <c:pt idx="55">
                  <c:v>2541</c:v>
                </c:pt>
                <c:pt idx="56">
                  <c:v>2729</c:v>
                </c:pt>
                <c:pt idx="57">
                  <c:v>2905</c:v>
                </c:pt>
                <c:pt idx="58">
                  <c:v>2959</c:v>
                </c:pt>
                <c:pt idx="59">
                  <c:v>3104</c:v>
                </c:pt>
                <c:pt idx="60">
                  <c:v>3294</c:v>
                </c:pt>
                <c:pt idx="61">
                  <c:v>3379</c:v>
                </c:pt>
                <c:pt idx="62">
                  <c:v>3731</c:v>
                </c:pt>
                <c:pt idx="63">
                  <c:v>4073</c:v>
                </c:pt>
                <c:pt idx="64">
                  <c:v>4242</c:v>
                </c:pt>
                <c:pt idx="65">
                  <c:v>4262</c:v>
                </c:pt>
                <c:pt idx="66">
                  <c:v>4242</c:v>
                </c:pt>
                <c:pt idx="67">
                  <c:v>4499</c:v>
                </c:pt>
                <c:pt idx="68">
                  <c:v>4767</c:v>
                </c:pt>
                <c:pt idx="69">
                  <c:v>4876</c:v>
                </c:pt>
                <c:pt idx="70">
                  <c:v>5535</c:v>
                </c:pt>
                <c:pt idx="71">
                  <c:v>5840</c:v>
                </c:pt>
                <c:pt idx="72">
                  <c:v>6306</c:v>
                </c:pt>
                <c:pt idx="73">
                  <c:v>6618</c:v>
                </c:pt>
                <c:pt idx="74">
                  <c:v>6991</c:v>
                </c:pt>
                <c:pt idx="75">
                  <c:v>5612</c:v>
                </c:pt>
                <c:pt idx="76">
                  <c:v>5839</c:v>
                </c:pt>
                <c:pt idx="77">
                  <c:v>6243</c:v>
                </c:pt>
                <c:pt idx="78">
                  <c:v>6338</c:v>
                </c:pt>
                <c:pt idx="79">
                  <c:v>6307</c:v>
                </c:pt>
                <c:pt idx="80">
                  <c:v>7392</c:v>
                </c:pt>
                <c:pt idx="81">
                  <c:v>9466</c:v>
                </c:pt>
                <c:pt idx="82">
                  <c:v>10127</c:v>
                </c:pt>
                <c:pt idx="83">
                  <c:v>10915</c:v>
                </c:pt>
                <c:pt idx="84">
                  <c:v>11611</c:v>
                </c:pt>
                <c:pt idx="85">
                  <c:v>12019</c:v>
                </c:pt>
                <c:pt idx="86">
                  <c:v>12615</c:v>
                </c:pt>
                <c:pt idx="87">
                  <c:v>12079</c:v>
                </c:pt>
                <c:pt idx="88">
                  <c:v>12053</c:v>
                </c:pt>
                <c:pt idx="89">
                  <c:v>11624</c:v>
                </c:pt>
                <c:pt idx="90">
                  <c:v>11027</c:v>
                </c:pt>
                <c:pt idx="91">
                  <c:v>9587</c:v>
                </c:pt>
                <c:pt idx="92">
                  <c:v>8749</c:v>
                </c:pt>
                <c:pt idx="93">
                  <c:v>7170</c:v>
                </c:pt>
                <c:pt idx="94">
                  <c:v>5956</c:v>
                </c:pt>
                <c:pt idx="95">
                  <c:v>4810</c:v>
                </c:pt>
                <c:pt idx="96">
                  <c:v>3645</c:v>
                </c:pt>
                <c:pt idx="97">
                  <c:v>2848</c:v>
                </c:pt>
                <c:pt idx="98">
                  <c:v>1904</c:v>
                </c:pt>
                <c:pt idx="99">
                  <c:v>2845</c:v>
                </c:pt>
              </c:numCache>
            </c:numRef>
          </c:val>
        </c:ser>
        <c:ser>
          <c:idx val="3"/>
          <c:order val="3"/>
          <c:tx>
            <c:strRef>
              <c:f>'Prevalence Graphique 2'!$G$28</c:f>
              <c:strCache>
                <c:ptCount val="1"/>
                <c:pt idx="0">
                  <c:v>Hommes neg RNIAM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2'!$G$29:$G$128</c:f>
              <c:numCache>
                <c:formatCode>#,##0</c:formatCode>
                <c:ptCount val="100"/>
                <c:pt idx="0">
                  <c:v>-7872</c:v>
                </c:pt>
                <c:pt idx="1">
                  <c:v>-9626</c:v>
                </c:pt>
                <c:pt idx="2">
                  <c:v>-10473</c:v>
                </c:pt>
                <c:pt idx="3">
                  <c:v>-10857</c:v>
                </c:pt>
                <c:pt idx="4">
                  <c:v>-11603</c:v>
                </c:pt>
                <c:pt idx="5">
                  <c:v>-12300</c:v>
                </c:pt>
                <c:pt idx="6">
                  <c:v>-12976</c:v>
                </c:pt>
                <c:pt idx="7">
                  <c:v>-13460</c:v>
                </c:pt>
                <c:pt idx="8">
                  <c:v>-13591</c:v>
                </c:pt>
                <c:pt idx="9">
                  <c:v>-13964</c:v>
                </c:pt>
                <c:pt idx="10">
                  <c:v>-14342</c:v>
                </c:pt>
                <c:pt idx="11">
                  <c:v>-14731</c:v>
                </c:pt>
                <c:pt idx="12">
                  <c:v>-14723</c:v>
                </c:pt>
                <c:pt idx="13">
                  <c:v>-14802</c:v>
                </c:pt>
                <c:pt idx="14">
                  <c:v>-15106</c:v>
                </c:pt>
                <c:pt idx="15">
                  <c:v>-16036</c:v>
                </c:pt>
                <c:pt idx="16">
                  <c:v>-17524</c:v>
                </c:pt>
                <c:pt idx="17">
                  <c:v>-18045</c:v>
                </c:pt>
                <c:pt idx="18">
                  <c:v>-19816</c:v>
                </c:pt>
                <c:pt idx="19">
                  <c:v>-20941</c:v>
                </c:pt>
                <c:pt idx="20">
                  <c:v>-21661</c:v>
                </c:pt>
                <c:pt idx="21">
                  <c:v>-17489</c:v>
                </c:pt>
                <c:pt idx="22">
                  <c:v>-17023</c:v>
                </c:pt>
                <c:pt idx="23">
                  <c:v>-17632</c:v>
                </c:pt>
                <c:pt idx="24">
                  <c:v>-18205</c:v>
                </c:pt>
                <c:pt idx="25">
                  <c:v>-18540</c:v>
                </c:pt>
                <c:pt idx="26">
                  <c:v>-18694</c:v>
                </c:pt>
                <c:pt idx="27">
                  <c:v>-18802</c:v>
                </c:pt>
                <c:pt idx="28">
                  <c:v>-19971</c:v>
                </c:pt>
                <c:pt idx="29">
                  <c:v>-20242</c:v>
                </c:pt>
                <c:pt idx="30">
                  <c:v>-20648</c:v>
                </c:pt>
                <c:pt idx="31">
                  <c:v>-20929</c:v>
                </c:pt>
                <c:pt idx="32">
                  <c:v>-21519</c:v>
                </c:pt>
                <c:pt idx="33">
                  <c:v>-21500</c:v>
                </c:pt>
                <c:pt idx="34">
                  <c:v>-21344</c:v>
                </c:pt>
                <c:pt idx="35">
                  <c:v>-21251</c:v>
                </c:pt>
                <c:pt idx="36">
                  <c:v>-21242</c:v>
                </c:pt>
                <c:pt idx="37">
                  <c:v>-20767</c:v>
                </c:pt>
                <c:pt idx="38">
                  <c:v>-21664</c:v>
                </c:pt>
                <c:pt idx="39">
                  <c:v>-21735</c:v>
                </c:pt>
                <c:pt idx="40">
                  <c:v>-21644</c:v>
                </c:pt>
                <c:pt idx="41">
                  <c:v>-20562</c:v>
                </c:pt>
                <c:pt idx="42">
                  <c:v>-19902</c:v>
                </c:pt>
                <c:pt idx="43">
                  <c:v>-19897</c:v>
                </c:pt>
                <c:pt idx="44">
                  <c:v>-19377</c:v>
                </c:pt>
                <c:pt idx="45">
                  <c:v>-20078</c:v>
                </c:pt>
                <c:pt idx="46">
                  <c:v>-21565</c:v>
                </c:pt>
                <c:pt idx="47">
                  <c:v>-23022</c:v>
                </c:pt>
                <c:pt idx="48">
                  <c:v>-23683</c:v>
                </c:pt>
                <c:pt idx="49">
                  <c:v>-23990</c:v>
                </c:pt>
                <c:pt idx="50">
                  <c:v>-23968</c:v>
                </c:pt>
                <c:pt idx="51">
                  <c:v>-24150</c:v>
                </c:pt>
                <c:pt idx="52">
                  <c:v>-24163</c:v>
                </c:pt>
                <c:pt idx="53">
                  <c:v>-24783</c:v>
                </c:pt>
                <c:pt idx="54">
                  <c:v>-25874</c:v>
                </c:pt>
                <c:pt idx="55">
                  <c:v>-25853</c:v>
                </c:pt>
                <c:pt idx="56">
                  <c:v>-26976</c:v>
                </c:pt>
                <c:pt idx="57">
                  <c:v>-26351</c:v>
                </c:pt>
                <c:pt idx="58">
                  <c:v>-26161</c:v>
                </c:pt>
                <c:pt idx="59">
                  <c:v>-26318</c:v>
                </c:pt>
                <c:pt idx="60">
                  <c:v>-25969</c:v>
                </c:pt>
                <c:pt idx="61">
                  <c:v>-25441</c:v>
                </c:pt>
                <c:pt idx="62">
                  <c:v>-25919</c:v>
                </c:pt>
                <c:pt idx="63">
                  <c:v>-26324</c:v>
                </c:pt>
                <c:pt idx="64">
                  <c:v>-24868</c:v>
                </c:pt>
                <c:pt idx="65">
                  <c:v>-23691</c:v>
                </c:pt>
                <c:pt idx="66">
                  <c:v>-23381</c:v>
                </c:pt>
                <c:pt idx="67">
                  <c:v>-23287</c:v>
                </c:pt>
                <c:pt idx="68">
                  <c:v>-23437</c:v>
                </c:pt>
                <c:pt idx="69">
                  <c:v>-23267</c:v>
                </c:pt>
                <c:pt idx="70">
                  <c:v>-24442</c:v>
                </c:pt>
                <c:pt idx="71">
                  <c:v>-23314</c:v>
                </c:pt>
                <c:pt idx="72">
                  <c:v>-24004</c:v>
                </c:pt>
                <c:pt idx="73">
                  <c:v>-23030</c:v>
                </c:pt>
                <c:pt idx="74">
                  <c:v>-21178</c:v>
                </c:pt>
                <c:pt idx="75">
                  <c:v>-15002</c:v>
                </c:pt>
                <c:pt idx="76">
                  <c:v>-14339</c:v>
                </c:pt>
                <c:pt idx="77">
                  <c:v>-14100</c:v>
                </c:pt>
                <c:pt idx="78">
                  <c:v>-13148</c:v>
                </c:pt>
                <c:pt idx="79">
                  <c:v>-11668</c:v>
                </c:pt>
                <c:pt idx="80">
                  <c:v>-13014</c:v>
                </c:pt>
                <c:pt idx="81">
                  <c:v>-14438</c:v>
                </c:pt>
                <c:pt idx="82">
                  <c:v>-14567</c:v>
                </c:pt>
                <c:pt idx="83">
                  <c:v>-14506</c:v>
                </c:pt>
                <c:pt idx="84">
                  <c:v>-14560</c:v>
                </c:pt>
                <c:pt idx="85">
                  <c:v>-13676</c:v>
                </c:pt>
                <c:pt idx="86">
                  <c:v>-13536</c:v>
                </c:pt>
                <c:pt idx="87">
                  <c:v>-11906</c:v>
                </c:pt>
                <c:pt idx="88">
                  <c:v>-11255</c:v>
                </c:pt>
                <c:pt idx="89">
                  <c:v>-9711</c:v>
                </c:pt>
                <c:pt idx="90">
                  <c:v>-8716</c:v>
                </c:pt>
                <c:pt idx="91">
                  <c:v>-6941</c:v>
                </c:pt>
                <c:pt idx="92">
                  <c:v>-5847</c:v>
                </c:pt>
                <c:pt idx="93">
                  <c:v>-4619</c:v>
                </c:pt>
                <c:pt idx="94">
                  <c:v>-3410</c:v>
                </c:pt>
                <c:pt idx="95">
                  <c:v>-2568</c:v>
                </c:pt>
                <c:pt idx="96">
                  <c:v>-1849</c:v>
                </c:pt>
                <c:pt idx="97">
                  <c:v>-1284</c:v>
                </c:pt>
                <c:pt idx="98">
                  <c:v>-838</c:v>
                </c:pt>
                <c:pt idx="99">
                  <c:v>-1340</c:v>
                </c:pt>
              </c:numCache>
            </c:numRef>
          </c:val>
        </c:ser>
        <c:ser>
          <c:idx val="4"/>
          <c:order val="4"/>
          <c:tx>
            <c:strRef>
              <c:f>'Prevalence Graphique 2'!$H$28</c:f>
              <c:strCache>
                <c:ptCount val="1"/>
                <c:pt idx="0">
                  <c:v>Hommes neg ALD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2'!$H$29:$H$128</c:f>
              <c:numCache>
                <c:formatCode>#,##0</c:formatCode>
                <c:ptCount val="100"/>
                <c:pt idx="0">
                  <c:v>-80</c:v>
                </c:pt>
                <c:pt idx="1">
                  <c:v>-143</c:v>
                </c:pt>
                <c:pt idx="2">
                  <c:v>-195</c:v>
                </c:pt>
                <c:pt idx="3">
                  <c:v>-195</c:v>
                </c:pt>
                <c:pt idx="4">
                  <c:v>-254</c:v>
                </c:pt>
                <c:pt idx="5">
                  <c:v>-307</c:v>
                </c:pt>
                <c:pt idx="6">
                  <c:v>-351</c:v>
                </c:pt>
                <c:pt idx="7">
                  <c:v>-407</c:v>
                </c:pt>
                <c:pt idx="8">
                  <c:v>-408</c:v>
                </c:pt>
                <c:pt idx="9">
                  <c:v>-503</c:v>
                </c:pt>
                <c:pt idx="10">
                  <c:v>-464</c:v>
                </c:pt>
                <c:pt idx="11">
                  <c:v>-533</c:v>
                </c:pt>
                <c:pt idx="12">
                  <c:v>-543</c:v>
                </c:pt>
                <c:pt idx="13">
                  <c:v>-494</c:v>
                </c:pt>
                <c:pt idx="14">
                  <c:v>-532</c:v>
                </c:pt>
                <c:pt idx="15">
                  <c:v>-518</c:v>
                </c:pt>
                <c:pt idx="16">
                  <c:v>-534</c:v>
                </c:pt>
                <c:pt idx="17">
                  <c:v>-576</c:v>
                </c:pt>
                <c:pt idx="18">
                  <c:v>-539</c:v>
                </c:pt>
                <c:pt idx="19">
                  <c:v>-593</c:v>
                </c:pt>
                <c:pt idx="20">
                  <c:v>-592</c:v>
                </c:pt>
                <c:pt idx="21">
                  <c:v>-492</c:v>
                </c:pt>
                <c:pt idx="22">
                  <c:v>-487</c:v>
                </c:pt>
                <c:pt idx="23">
                  <c:v>-470</c:v>
                </c:pt>
                <c:pt idx="24">
                  <c:v>-528</c:v>
                </c:pt>
                <c:pt idx="25">
                  <c:v>-558</c:v>
                </c:pt>
                <c:pt idx="26">
                  <c:v>-552</c:v>
                </c:pt>
                <c:pt idx="27">
                  <c:v>-569</c:v>
                </c:pt>
                <c:pt idx="28">
                  <c:v>-681</c:v>
                </c:pt>
                <c:pt idx="29">
                  <c:v>-628</c:v>
                </c:pt>
                <c:pt idx="30">
                  <c:v>-725</c:v>
                </c:pt>
                <c:pt idx="31">
                  <c:v>-726</c:v>
                </c:pt>
                <c:pt idx="32">
                  <c:v>-817</c:v>
                </c:pt>
                <c:pt idx="33">
                  <c:v>-818</c:v>
                </c:pt>
                <c:pt idx="34">
                  <c:v>-908</c:v>
                </c:pt>
                <c:pt idx="35">
                  <c:v>-878</c:v>
                </c:pt>
                <c:pt idx="36">
                  <c:v>-975</c:v>
                </c:pt>
                <c:pt idx="37">
                  <c:v>-980</c:v>
                </c:pt>
                <c:pt idx="38">
                  <c:v>-1090</c:v>
                </c:pt>
                <c:pt idx="39">
                  <c:v>-1193</c:v>
                </c:pt>
                <c:pt idx="40">
                  <c:v>-1187</c:v>
                </c:pt>
                <c:pt idx="41">
                  <c:v>-1223</c:v>
                </c:pt>
                <c:pt idx="42">
                  <c:v>-1205</c:v>
                </c:pt>
                <c:pt idx="43">
                  <c:v>-1265</c:v>
                </c:pt>
                <c:pt idx="44">
                  <c:v>-1325</c:v>
                </c:pt>
                <c:pt idx="45">
                  <c:v>-1495</c:v>
                </c:pt>
                <c:pt idx="46">
                  <c:v>-1796</c:v>
                </c:pt>
                <c:pt idx="47">
                  <c:v>-1948</c:v>
                </c:pt>
                <c:pt idx="48">
                  <c:v>-2247</c:v>
                </c:pt>
                <c:pt idx="49">
                  <c:v>-2495</c:v>
                </c:pt>
                <c:pt idx="50">
                  <c:v>-2648</c:v>
                </c:pt>
                <c:pt idx="51">
                  <c:v>-2812</c:v>
                </c:pt>
                <c:pt idx="52">
                  <c:v>-3031</c:v>
                </c:pt>
                <c:pt idx="53">
                  <c:v>-3474</c:v>
                </c:pt>
                <c:pt idx="54">
                  <c:v>-3903</c:v>
                </c:pt>
                <c:pt idx="55">
                  <c:v>-3965</c:v>
                </c:pt>
                <c:pt idx="56">
                  <c:v>-4772</c:v>
                </c:pt>
                <c:pt idx="57">
                  <c:v>-4775</c:v>
                </c:pt>
                <c:pt idx="58">
                  <c:v>-5231</c:v>
                </c:pt>
                <c:pt idx="59">
                  <c:v>-5804</c:v>
                </c:pt>
                <c:pt idx="60">
                  <c:v>-5949</c:v>
                </c:pt>
                <c:pt idx="61">
                  <c:v>-6356</c:v>
                </c:pt>
                <c:pt idx="62">
                  <c:v>-6843</c:v>
                </c:pt>
                <c:pt idx="63">
                  <c:v>-7699</c:v>
                </c:pt>
                <c:pt idx="64">
                  <c:v>-7632</c:v>
                </c:pt>
                <c:pt idx="65">
                  <c:v>-7670</c:v>
                </c:pt>
                <c:pt idx="66">
                  <c:v>-8141</c:v>
                </c:pt>
                <c:pt idx="67">
                  <c:v>-8564</c:v>
                </c:pt>
                <c:pt idx="68">
                  <c:v>-9143</c:v>
                </c:pt>
                <c:pt idx="69">
                  <c:v>-9434</c:v>
                </c:pt>
                <c:pt idx="70">
                  <c:v>-10497</c:v>
                </c:pt>
                <c:pt idx="71">
                  <c:v>-10503</c:v>
                </c:pt>
                <c:pt idx="72">
                  <c:v>-11063</c:v>
                </c:pt>
                <c:pt idx="73">
                  <c:v>-11157</c:v>
                </c:pt>
                <c:pt idx="74">
                  <c:v>-10766</c:v>
                </c:pt>
                <c:pt idx="75">
                  <c:v>-7899</c:v>
                </c:pt>
                <c:pt idx="76">
                  <c:v>-7681</c:v>
                </c:pt>
                <c:pt idx="77">
                  <c:v>-7855</c:v>
                </c:pt>
                <c:pt idx="78">
                  <c:v>-7529</c:v>
                </c:pt>
                <c:pt idx="79">
                  <c:v>-6877</c:v>
                </c:pt>
                <c:pt idx="80">
                  <c:v>-7785</c:v>
                </c:pt>
                <c:pt idx="81">
                  <c:v>-9026</c:v>
                </c:pt>
                <c:pt idx="82">
                  <c:v>-9458</c:v>
                </c:pt>
                <c:pt idx="83">
                  <c:v>-9645</c:v>
                </c:pt>
                <c:pt idx="84">
                  <c:v>-9902</c:v>
                </c:pt>
                <c:pt idx="85">
                  <c:v>-9475</c:v>
                </c:pt>
                <c:pt idx="86">
                  <c:v>-9583</c:v>
                </c:pt>
                <c:pt idx="87">
                  <c:v>-8685</c:v>
                </c:pt>
                <c:pt idx="88">
                  <c:v>-8204</c:v>
                </c:pt>
                <c:pt idx="89">
                  <c:v>-7179</c:v>
                </c:pt>
                <c:pt idx="90">
                  <c:v>-6462</c:v>
                </c:pt>
                <c:pt idx="91">
                  <c:v>-5191</c:v>
                </c:pt>
                <c:pt idx="92">
                  <c:v>-4399</c:v>
                </c:pt>
                <c:pt idx="93">
                  <c:v>-3462</c:v>
                </c:pt>
                <c:pt idx="94">
                  <c:v>-2525</c:v>
                </c:pt>
                <c:pt idx="95">
                  <c:v>-1887</c:v>
                </c:pt>
                <c:pt idx="96">
                  <c:v>-1356</c:v>
                </c:pt>
                <c:pt idx="97">
                  <c:v>-906</c:v>
                </c:pt>
                <c:pt idx="98">
                  <c:v>-571</c:v>
                </c:pt>
                <c:pt idx="99">
                  <c:v>-625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4562480"/>
        <c:axId val="454566008"/>
      </c:barChart>
      <c:catAx>
        <c:axId val="4545624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/>
          </a:p>
        </c:txPr>
        <c:crossAx val="454566008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454566008"/>
        <c:scaling>
          <c:orientation val="minMax"/>
          <c:max val="30000"/>
          <c:min val="-30000"/>
        </c:scaling>
        <c:delete val="0"/>
        <c:axPos val="b"/>
        <c:numFmt formatCode="General;General" sourceLinked="0"/>
        <c:majorTickMark val="out"/>
        <c:minorTickMark val="none"/>
        <c:tickLblPos val="nextTo"/>
        <c:crossAx val="454562480"/>
        <c:crossesAt val="1"/>
        <c:crossBetween val="midCat"/>
      </c:valAx>
      <c:spPr>
        <a:solidFill>
          <a:schemeClr val="lt1"/>
        </a:solidFill>
        <a:ln w="25400" cap="flat" cmpd="sng" algn="ctr">
          <a:solidFill>
            <a:schemeClr val="bg1"/>
          </a:solidFill>
          <a:prstDash val="solid"/>
        </a:ln>
        <a:effectLst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F28C5C"/>
                </a:solidFill>
              </a:rPr>
              <a:t>Taux de prévalence brut</a:t>
            </a:r>
            <a:r>
              <a:rPr lang="fr-FR" b="1" baseline="0">
                <a:solidFill>
                  <a:srgbClr val="F28C5C"/>
                </a:solidFill>
              </a:rPr>
              <a:t> </a:t>
            </a:r>
            <a:r>
              <a:rPr lang="fr-FR" b="1">
                <a:solidFill>
                  <a:srgbClr val="F28C5C"/>
                </a:solidFill>
              </a:rPr>
              <a:t>par âge</a:t>
            </a:r>
            <a:r>
              <a:rPr lang="fr-FR" b="1" baseline="0">
                <a:solidFill>
                  <a:srgbClr val="F28C5C"/>
                </a:solidFill>
              </a:rPr>
              <a:t> et sexe en 2019 et 2020 (</a:t>
            </a:r>
            <a:r>
              <a:rPr lang="fr-FR" sz="1400" b="1" i="0" u="none" strike="noStrike" baseline="0">
                <a:solidFill>
                  <a:srgbClr val="F28C5C"/>
                </a:solidFill>
                <a:effectLst/>
              </a:rPr>
              <a:t>‰)</a:t>
            </a:r>
            <a:endParaRPr lang="fr-FR" b="1">
              <a:solidFill>
                <a:srgbClr val="F28C5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'Prevalence Graphique 3'!$E$11</c:f>
              <c:strCache>
                <c:ptCount val="1"/>
                <c:pt idx="0">
                  <c:v>Femmes 2019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cat>
            <c:strRef>
              <c:f>'Prevalence Graphique 3'!$B$12:$B$21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3'!$E$12:$E$21</c:f>
              <c:numCache>
                <c:formatCode>0</c:formatCode>
                <c:ptCount val="10"/>
                <c:pt idx="0">
                  <c:v>19</c:v>
                </c:pt>
                <c:pt idx="1">
                  <c:v>28</c:v>
                </c:pt>
                <c:pt idx="2">
                  <c:v>28</c:v>
                </c:pt>
                <c:pt idx="3">
                  <c:v>47</c:v>
                </c:pt>
                <c:pt idx="4">
                  <c:v>88</c:v>
                </c:pt>
                <c:pt idx="5">
                  <c:v>158</c:v>
                </c:pt>
                <c:pt idx="6">
                  <c:v>244</c:v>
                </c:pt>
                <c:pt idx="7">
                  <c:v>374</c:v>
                </c:pt>
                <c:pt idx="8">
                  <c:v>578</c:v>
                </c:pt>
                <c:pt idx="9">
                  <c:v>539</c:v>
                </c:pt>
              </c:numCache>
            </c:numRef>
          </c:val>
        </c:ser>
        <c:ser>
          <c:idx val="3"/>
          <c:order val="1"/>
          <c:tx>
            <c:strRef>
              <c:f>'Prevalence Graphique 3'!$F$11</c:f>
              <c:strCache>
                <c:ptCount val="1"/>
                <c:pt idx="0">
                  <c:v>Femmes 2020</c:v>
                </c:pt>
              </c:strCache>
            </c:strRef>
          </c:tx>
          <c:spPr>
            <a:solidFill>
              <a:srgbClr val="E774CE"/>
            </a:solidFill>
            <a:ln>
              <a:noFill/>
            </a:ln>
            <a:effectLst/>
          </c:spPr>
          <c:invertIfNegative val="0"/>
          <c:cat>
            <c:strRef>
              <c:f>'Prevalence Graphique 3'!$B$12:$B$21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3'!$F$12:$F$21</c:f>
              <c:numCache>
                <c:formatCode>0</c:formatCode>
                <c:ptCount val="10"/>
                <c:pt idx="0">
                  <c:v>18.850461234689785</c:v>
                </c:pt>
                <c:pt idx="1">
                  <c:v>28.396068561143998</c:v>
                </c:pt>
                <c:pt idx="2">
                  <c:v>28.804018994884583</c:v>
                </c:pt>
                <c:pt idx="3">
                  <c:v>48.102348116598314</c:v>
                </c:pt>
                <c:pt idx="4">
                  <c:v>88.165281832472488</c:v>
                </c:pt>
                <c:pt idx="5">
                  <c:v>159.14798322373531</c:v>
                </c:pt>
                <c:pt idx="6">
                  <c:v>242.80934491664709</c:v>
                </c:pt>
                <c:pt idx="7">
                  <c:v>368.73343424855062</c:v>
                </c:pt>
                <c:pt idx="8">
                  <c:v>591.49843111716291</c:v>
                </c:pt>
                <c:pt idx="9">
                  <c:v>554.16611446638524</c:v>
                </c:pt>
              </c:numCache>
            </c:numRef>
          </c:val>
        </c:ser>
        <c:ser>
          <c:idx val="0"/>
          <c:order val="2"/>
          <c:tx>
            <c:strRef>
              <c:f>'Prevalence Graphique 3'!$C$11</c:f>
              <c:strCache>
                <c:ptCount val="1"/>
                <c:pt idx="0">
                  <c:v>Hommes 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3'!$B$12:$B$21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3'!$C$12:$C$21</c:f>
              <c:numCache>
                <c:formatCode>0</c:formatCode>
                <c:ptCount val="10"/>
                <c:pt idx="0">
                  <c:v>28</c:v>
                </c:pt>
                <c:pt idx="1">
                  <c:v>33</c:v>
                </c:pt>
                <c:pt idx="2">
                  <c:v>28</c:v>
                </c:pt>
                <c:pt idx="3">
                  <c:v>41</c:v>
                </c:pt>
                <c:pt idx="4">
                  <c:v>75</c:v>
                </c:pt>
                <c:pt idx="5">
                  <c:v>157</c:v>
                </c:pt>
                <c:pt idx="6">
                  <c:v>312</c:v>
                </c:pt>
                <c:pt idx="7">
                  <c:v>468</c:v>
                </c:pt>
                <c:pt idx="8">
                  <c:v>656</c:v>
                </c:pt>
                <c:pt idx="9">
                  <c:v>566</c:v>
                </c:pt>
              </c:numCache>
            </c:numRef>
          </c:val>
        </c:ser>
        <c:ser>
          <c:idx val="1"/>
          <c:order val="3"/>
          <c:tx>
            <c:strRef>
              <c:f>'Prevalence Graphique 3'!$D$11</c:f>
              <c:strCache>
                <c:ptCount val="1"/>
                <c:pt idx="0">
                  <c:v>Hommes 2020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'Prevalence Graphique 3'!$B$12:$B$21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3'!$D$12:$D$21</c:f>
              <c:numCache>
                <c:formatCode>0</c:formatCode>
                <c:ptCount val="10"/>
                <c:pt idx="0">
                  <c:v>27.666945639268963</c:v>
                </c:pt>
                <c:pt idx="1">
                  <c:v>33.478116023106558</c:v>
                </c:pt>
                <c:pt idx="2">
                  <c:v>29.408651658040412</c:v>
                </c:pt>
                <c:pt idx="3">
                  <c:v>43.153676352164311</c:v>
                </c:pt>
                <c:pt idx="4">
                  <c:v>76.542217388220266</c:v>
                </c:pt>
                <c:pt idx="5">
                  <c:v>160.20597061073695</c:v>
                </c:pt>
                <c:pt idx="6">
                  <c:v>311.42437709896029</c:v>
                </c:pt>
                <c:pt idx="7">
                  <c:v>468.92617860936355</c:v>
                </c:pt>
                <c:pt idx="8">
                  <c:v>668.10390156693654</c:v>
                </c:pt>
                <c:pt idx="9">
                  <c:v>581.11750100800032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569536"/>
        <c:axId val="454567968"/>
      </c:barChart>
      <c:catAx>
        <c:axId val="4545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7968"/>
        <c:crosses val="autoZero"/>
        <c:auto val="1"/>
        <c:lblAlgn val="ctr"/>
        <c:lblOffset val="100"/>
        <c:noMultiLvlLbl val="0"/>
      </c:catAx>
      <c:valAx>
        <c:axId val="45456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</a:rPr>
                  <a:t>Taux de prévalence brut ‰</a:t>
                </a:r>
                <a:endParaRPr lang="fr-F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759170653907496E-2"/>
              <c:y val="0.21803611726719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F28C5C"/>
                </a:solidFill>
              </a:rPr>
              <a:t>Taux</a:t>
            </a:r>
            <a:r>
              <a:rPr lang="fr-FR" b="1" baseline="0">
                <a:solidFill>
                  <a:srgbClr val="F28C5C"/>
                </a:solidFill>
              </a:rPr>
              <a:t> de prévalence de 2016 à 2020 des principales ALD (en </a:t>
            </a:r>
            <a:r>
              <a:rPr lang="fr-FR" sz="1400" b="1" i="0" u="none" strike="noStrike" baseline="0">
                <a:solidFill>
                  <a:srgbClr val="F28C5C"/>
                </a:solidFill>
                <a:effectLst/>
              </a:rPr>
              <a:t>‰)</a:t>
            </a:r>
            <a:r>
              <a:rPr lang="fr-FR" b="1" baseline="0">
                <a:solidFill>
                  <a:srgbClr val="F28C5C"/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'Prevalence Graphique 4'!$G$6</c:f>
              <c:strCache>
                <c:ptCount val="1"/>
                <c:pt idx="0">
                  <c:v>31/12/2016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4'!$G$7:$G$16</c:f>
              <c:numCache>
                <c:formatCode>0</c:formatCode>
                <c:ptCount val="10"/>
                <c:pt idx="0">
                  <c:v>53.764263169920817</c:v>
                </c:pt>
                <c:pt idx="1">
                  <c:v>47.533579249878166</c:v>
                </c:pt>
                <c:pt idx="2">
                  <c:v>42.500794161411989</c:v>
                </c:pt>
                <c:pt idx="3">
                  <c:v>31.837048605155328</c:v>
                </c:pt>
                <c:pt idx="4">
                  <c:v>18.834474469490889</c:v>
                </c:pt>
                <c:pt idx="5">
                  <c:v>12.714013341911722</c:v>
                </c:pt>
                <c:pt idx="6">
                  <c:v>13.693633890660228</c:v>
                </c:pt>
                <c:pt idx="7">
                  <c:v>13.397023117682647</c:v>
                </c:pt>
                <c:pt idx="8">
                  <c:v>13.486501732912837</c:v>
                </c:pt>
                <c:pt idx="9">
                  <c:v>8.5682740411081468</c:v>
                </c:pt>
              </c:numCache>
            </c:numRef>
          </c:val>
        </c:ser>
        <c:ser>
          <c:idx val="1"/>
          <c:order val="1"/>
          <c:tx>
            <c:strRef>
              <c:f>'Prevalence Graphique 4'!$F$6</c:f>
              <c:strCache>
                <c:ptCount val="1"/>
                <c:pt idx="0">
                  <c:v>31/12/2017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4'!$F$7:$F$16</c:f>
              <c:numCache>
                <c:formatCode>0</c:formatCode>
                <c:ptCount val="10"/>
                <c:pt idx="0">
                  <c:v>54.527986130944328</c:v>
                </c:pt>
                <c:pt idx="1">
                  <c:v>48.614347057084586</c:v>
                </c:pt>
                <c:pt idx="2">
                  <c:v>43.449150971284844</c:v>
                </c:pt>
                <c:pt idx="3">
                  <c:v>31.843587315425818</c:v>
                </c:pt>
                <c:pt idx="4">
                  <c:v>19.157948401901987</c:v>
                </c:pt>
                <c:pt idx="5">
                  <c:v>13.2421172356086</c:v>
                </c:pt>
                <c:pt idx="6">
                  <c:v>13.518320882248309</c:v>
                </c:pt>
                <c:pt idx="7">
                  <c:v>13.761643142383294</c:v>
                </c:pt>
                <c:pt idx="8">
                  <c:v>13.160696659501657</c:v>
                </c:pt>
                <c:pt idx="9">
                  <c:v>8.1429970788802546</c:v>
                </c:pt>
              </c:numCache>
            </c:numRef>
          </c:val>
        </c:ser>
        <c:ser>
          <c:idx val="0"/>
          <c:order val="2"/>
          <c:tx>
            <c:strRef>
              <c:f>'Prevalence Graphique 4'!$E$6</c:f>
              <c:strCache>
                <c:ptCount val="1"/>
                <c:pt idx="0">
                  <c:v>31/12/2018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4'!$E$7:$E$16</c:f>
              <c:numCache>
                <c:formatCode>0</c:formatCode>
                <c:ptCount val="10"/>
                <c:pt idx="0">
                  <c:v>54.898182265416359</c:v>
                </c:pt>
                <c:pt idx="1">
                  <c:v>48.267730567659285</c:v>
                </c:pt>
                <c:pt idx="2">
                  <c:v>44.535689544386656</c:v>
                </c:pt>
                <c:pt idx="3">
                  <c:v>31.45644665769764</c:v>
                </c:pt>
                <c:pt idx="4">
                  <c:v>19.540584024417178</c:v>
                </c:pt>
                <c:pt idx="5">
                  <c:v>13.540139756229795</c:v>
                </c:pt>
                <c:pt idx="6">
                  <c:v>13.238940985120781</c:v>
                </c:pt>
                <c:pt idx="7">
                  <c:v>13.424366478584767</c:v>
                </c:pt>
                <c:pt idx="8">
                  <c:v>11.583602738900826</c:v>
                </c:pt>
                <c:pt idx="9">
                  <c:v>7.744573402140519</c:v>
                </c:pt>
              </c:numCache>
            </c:numRef>
          </c:val>
        </c:ser>
        <c:ser>
          <c:idx val="3"/>
          <c:order val="3"/>
          <c:tx>
            <c:strRef>
              <c:f>'Prevalence Graphique 4'!$D$6</c:f>
              <c:strCache>
                <c:ptCount val="1"/>
                <c:pt idx="0">
                  <c:v>31/12/2019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4'!$D$7:$D$16</c:f>
              <c:numCache>
                <c:formatCode>0</c:formatCode>
                <c:ptCount val="10"/>
                <c:pt idx="0">
                  <c:v>55.646881940949541</c:v>
                </c:pt>
                <c:pt idx="1">
                  <c:v>47.783790316717386</c:v>
                </c:pt>
                <c:pt idx="2">
                  <c:v>44.807945489950583</c:v>
                </c:pt>
                <c:pt idx="3">
                  <c:v>31.435370661852438</c:v>
                </c:pt>
                <c:pt idx="4">
                  <c:v>19.61319367792704</c:v>
                </c:pt>
                <c:pt idx="5">
                  <c:v>13.543792129606462</c:v>
                </c:pt>
                <c:pt idx="6">
                  <c:v>13.04241499485876</c:v>
                </c:pt>
                <c:pt idx="7">
                  <c:v>12.905818838876021</c:v>
                </c:pt>
                <c:pt idx="8">
                  <c:v>10.859709138314308</c:v>
                </c:pt>
                <c:pt idx="9">
                  <c:v>7.2842890185817986</c:v>
                </c:pt>
              </c:numCache>
            </c:numRef>
          </c:val>
        </c:ser>
        <c:ser>
          <c:idx val="4"/>
          <c:order val="4"/>
          <c:tx>
            <c:strRef>
              <c:f>'Prevalence Graphique 4'!$C$6</c:f>
              <c:strCache>
                <c:ptCount val="1"/>
                <c:pt idx="0">
                  <c:v>31/12/2020</c:v>
                </c:pt>
              </c:strCache>
            </c:strRef>
          </c:tx>
          <c:spPr>
            <a:solidFill>
              <a:srgbClr val="F7F593"/>
            </a:solidFill>
            <a:ln>
              <a:noFill/>
            </a:ln>
            <a:effectLst/>
          </c:spPr>
          <c:invertIfNegative val="0"/>
          <c:val>
            <c:numRef>
              <c:f>'Prevalence Graphique 4'!$C$7:$C$16</c:f>
              <c:numCache>
                <c:formatCode>0</c:formatCode>
                <c:ptCount val="10"/>
                <c:pt idx="0">
                  <c:v>56.925979296000001</c:v>
                </c:pt>
                <c:pt idx="1">
                  <c:v>47.053136344999999</c:v>
                </c:pt>
                <c:pt idx="2">
                  <c:v>43.600203166</c:v>
                </c:pt>
                <c:pt idx="3">
                  <c:v>31.394959544999999</c:v>
                </c:pt>
                <c:pt idx="4">
                  <c:v>19.382252750999999</c:v>
                </c:pt>
                <c:pt idx="5">
                  <c:v>12.981755783000001</c:v>
                </c:pt>
                <c:pt idx="6">
                  <c:v>12.865278958999999</c:v>
                </c:pt>
                <c:pt idx="7">
                  <c:v>12.147323452</c:v>
                </c:pt>
                <c:pt idx="8">
                  <c:v>8.8955196521000008</c:v>
                </c:pt>
                <c:pt idx="9">
                  <c:v>6.6449073531999998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2"/>
        <c:overlap val="-24"/>
        <c:axId val="454562872"/>
        <c:axId val="454568360"/>
      </c:barChart>
      <c:catAx>
        <c:axId val="45456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8360"/>
        <c:crosses val="autoZero"/>
        <c:auto val="1"/>
        <c:lblAlgn val="ctr"/>
        <c:lblOffset val="100"/>
        <c:noMultiLvlLbl val="0"/>
      </c:catAx>
      <c:valAx>
        <c:axId val="45456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1">
                        <a:lumMod val="75000"/>
                      </a:schemeClr>
                    </a:solidFill>
                  </a:rPr>
                  <a:t>Taux de prévalence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F28C5C"/>
                </a:solidFill>
              </a:rPr>
              <a:t>Taux de prévalence par sexe et par </a:t>
            </a:r>
            <a:r>
              <a:rPr lang="fr-FR" sz="1400" b="1" i="0" u="none" strike="noStrike" kern="1200" spc="0" baseline="0">
                <a:solidFill>
                  <a:srgbClr val="F28C5C"/>
                </a:solidFill>
                <a:latin typeface="+mn-lt"/>
                <a:ea typeface="+mn-ea"/>
                <a:cs typeface="+mn-cs"/>
              </a:rPr>
              <a:t>ALD (en ‰)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'Prevalence Graphique 5'!$C$6</c:f>
              <c:strCache>
                <c:ptCount val="1"/>
                <c:pt idx="0">
                  <c:v>Femmes 2019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val>
            <c:numRef>
              <c:f>'Prevalence Graphique 5'!$C$7:$C$16</c:f>
              <c:numCache>
                <c:formatCode>0.0</c:formatCode>
                <c:ptCount val="10"/>
                <c:pt idx="0">
                  <c:v>49.470689646958895</c:v>
                </c:pt>
                <c:pt idx="1">
                  <c:v>40.308736139860009</c:v>
                </c:pt>
                <c:pt idx="2">
                  <c:v>41.907811012931113</c:v>
                </c:pt>
                <c:pt idx="3">
                  <c:v>17.996103202427779</c:v>
                </c:pt>
                <c:pt idx="4">
                  <c:v>21.812985454424229</c:v>
                </c:pt>
                <c:pt idx="5">
                  <c:v>11.893842479069304</c:v>
                </c:pt>
                <c:pt idx="6">
                  <c:v>8.7013287899721448</c:v>
                </c:pt>
                <c:pt idx="7">
                  <c:v>15.483652249374671</c:v>
                </c:pt>
                <c:pt idx="8">
                  <c:v>12.641028014213152</c:v>
                </c:pt>
                <c:pt idx="9">
                  <c:v>6.2780370550546669</c:v>
                </c:pt>
              </c:numCache>
            </c:numRef>
          </c:val>
        </c:ser>
        <c:ser>
          <c:idx val="0"/>
          <c:order val="1"/>
          <c:tx>
            <c:strRef>
              <c:f>'Prevalence Graphique 5'!$D$6</c:f>
              <c:strCache>
                <c:ptCount val="1"/>
                <c:pt idx="0">
                  <c:v>Femmes 2020</c:v>
                </c:pt>
              </c:strCache>
            </c:strRef>
          </c:tx>
          <c:spPr>
            <a:solidFill>
              <a:srgbClr val="E774CE"/>
            </a:solidFill>
            <a:ln>
              <a:noFill/>
            </a:ln>
            <a:effectLst/>
          </c:spPr>
          <c:invertIfNegative val="0"/>
          <c:cat>
            <c:strRef>
              <c:f>'Prevalence Graphique 5'!$B$7:$B$16</c:f>
              <c:strCache>
                <c:ptCount val="10"/>
                <c:pt idx="0">
                  <c:v>Diabètes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chronique grave</c:v>
                </c:pt>
              </c:strCache>
            </c:strRef>
          </c:cat>
          <c:val>
            <c:numRef>
              <c:f>'Prevalence Graphique 5'!$D$7:$D$16</c:f>
              <c:numCache>
                <c:formatCode>0.0</c:formatCode>
                <c:ptCount val="10"/>
                <c:pt idx="0">
                  <c:v>55.642526814009308</c:v>
                </c:pt>
                <c:pt idx="1">
                  <c:v>50.772216167362238</c:v>
                </c:pt>
                <c:pt idx="2">
                  <c:v>44.781137766065598</c:v>
                </c:pt>
                <c:pt idx="3">
                  <c:v>21.863592506086988</c:v>
                </c:pt>
                <c:pt idx="4">
                  <c:v>22.326268425314119</c:v>
                </c:pt>
                <c:pt idx="5">
                  <c:v>14.317808065648252</c:v>
                </c:pt>
                <c:pt idx="6">
                  <c:v>10.686807916930993</c:v>
                </c:pt>
                <c:pt idx="7">
                  <c:v>20.193217487138114</c:v>
                </c:pt>
                <c:pt idx="8">
                  <c:v>11.847808360209008</c:v>
                </c:pt>
                <c:pt idx="9">
                  <c:v>6.7289171731076092</c:v>
                </c:pt>
              </c:numCache>
            </c:numRef>
          </c:val>
        </c:ser>
        <c:ser>
          <c:idx val="3"/>
          <c:order val="2"/>
          <c:tx>
            <c:strRef>
              <c:f>'Prevalence Graphique 5'!$E$6</c:f>
              <c:strCache>
                <c:ptCount val="1"/>
                <c:pt idx="0">
                  <c:v>Hommes 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'Prevalence Graphique 5'!$E$7:$E$16</c:f>
              <c:numCache>
                <c:formatCode>0.0</c:formatCode>
                <c:ptCount val="10"/>
                <c:pt idx="0">
                  <c:v>61.298139845206904</c:v>
                </c:pt>
                <c:pt idx="1">
                  <c:v>55.859919762181534</c:v>
                </c:pt>
                <c:pt idx="2">
                  <c:v>51.078804764040974</c:v>
                </c:pt>
                <c:pt idx="3">
                  <c:v>45.312840389546757</c:v>
                </c:pt>
                <c:pt idx="4">
                  <c:v>17.104779455448892</c:v>
                </c:pt>
                <c:pt idx="5">
                  <c:v>15.14785957347449</c:v>
                </c:pt>
                <c:pt idx="6">
                  <c:v>17.428039842724722</c:v>
                </c:pt>
                <c:pt idx="7">
                  <c:v>8.6690166685085117</c:v>
                </c:pt>
                <c:pt idx="8">
                  <c:v>8.8710793679727526</c:v>
                </c:pt>
                <c:pt idx="9">
                  <c:v>8.5895237994917419</c:v>
                </c:pt>
              </c:numCache>
            </c:numRef>
          </c:val>
        </c:ser>
        <c:ser>
          <c:idx val="1"/>
          <c:order val="3"/>
          <c:tx>
            <c:strRef>
              <c:f>'Prevalence Graphique 5'!$F$6</c:f>
              <c:strCache>
                <c:ptCount val="1"/>
                <c:pt idx="0">
                  <c:v>Hommes 2020</c:v>
                </c:pt>
              </c:strCache>
            </c:strRef>
          </c:tx>
          <c:spPr>
            <a:solidFill>
              <a:srgbClr val="2F558D"/>
            </a:solidFill>
            <a:ln>
              <a:noFill/>
            </a:ln>
            <a:effectLst/>
          </c:spPr>
          <c:invertIfNegative val="0"/>
          <c:cat>
            <c:strRef>
              <c:f>'Prevalence Graphique 5'!$B$7:$B$16</c:f>
              <c:strCache>
                <c:ptCount val="10"/>
                <c:pt idx="0">
                  <c:v>Diabètes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chronique grave</c:v>
                </c:pt>
              </c:strCache>
            </c:strRef>
          </c:cat>
          <c:val>
            <c:numRef>
              <c:f>'Prevalence Graphique 5'!$F$7:$F$16</c:f>
              <c:numCache>
                <c:formatCode>0.0</c:formatCode>
                <c:ptCount val="10"/>
                <c:pt idx="0">
                  <c:v>57.946597057850617</c:v>
                </c:pt>
                <c:pt idx="1">
                  <c:v>44.09567670064267</c:v>
                </c:pt>
                <c:pt idx="2">
                  <c:v>42.661108930598573</c:v>
                </c:pt>
                <c:pt idx="3">
                  <c:v>38.974424016184166</c:v>
                </c:pt>
                <c:pt idx="4">
                  <c:v>17.041133988401199</c:v>
                </c:pt>
                <c:pt idx="5">
                  <c:v>11.919309990613321</c:v>
                </c:pt>
                <c:pt idx="6">
                  <c:v>14.59762687869247</c:v>
                </c:pt>
                <c:pt idx="7">
                  <c:v>5.7491260334343988</c:v>
                </c:pt>
                <c:pt idx="8">
                  <c:v>6.5478220678914489</c:v>
                </c:pt>
                <c:pt idx="9">
                  <c:v>6.5781016743479741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40"/>
        <c:axId val="454568752"/>
        <c:axId val="454569928"/>
      </c:barChart>
      <c:catAx>
        <c:axId val="454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9928"/>
        <c:crosses val="autoZero"/>
        <c:auto val="1"/>
        <c:lblAlgn val="ctr"/>
        <c:lblOffset val="100"/>
        <c:noMultiLvlLbl val="0"/>
      </c:catAx>
      <c:valAx>
        <c:axId val="45456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1">
                        <a:lumMod val="75000"/>
                      </a:schemeClr>
                    </a:solidFill>
                  </a:rPr>
                  <a:t>Taux de prévalence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6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Répartition des effectifs en ALD par sexe et classe d'âge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'Prevalence Tableau 6'!$K$7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rgbClr val="2F558D"/>
            </a:solidFill>
            <a:ln>
              <a:solidFill>
                <a:srgbClr val="2F558D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'Prevalence Tableau 6'!$J$8:$J$17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Tableau 6'!$K$8:$K$17</c:f>
              <c:numCache>
                <c:formatCode>0%</c:formatCode>
                <c:ptCount val="10"/>
                <c:pt idx="0">
                  <c:v>0.60799828913601373</c:v>
                </c:pt>
                <c:pt idx="1">
                  <c:v>0.56871329418045913</c:v>
                </c:pt>
                <c:pt idx="2">
                  <c:v>0.63880905851247272</c:v>
                </c:pt>
                <c:pt idx="3">
                  <c:v>0.59989463979981561</c:v>
                </c:pt>
                <c:pt idx="4">
                  <c:v>0.57881562008296383</c:v>
                </c:pt>
                <c:pt idx="5">
                  <c:v>0.62173097040182146</c:v>
                </c:pt>
                <c:pt idx="6">
                  <c:v>0.65179804033805855</c:v>
                </c:pt>
                <c:pt idx="7">
                  <c:v>0.59839302471066624</c:v>
                </c:pt>
                <c:pt idx="8">
                  <c:v>0.44729761671268287</c:v>
                </c:pt>
                <c:pt idx="9">
                  <c:v>0.31869653767820771</c:v>
                </c:pt>
              </c:numCache>
            </c:numRef>
          </c:val>
        </c:ser>
        <c:ser>
          <c:idx val="1"/>
          <c:order val="1"/>
          <c:tx>
            <c:strRef>
              <c:f>'Prevalence Tableau 6'!$L$7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rgbClr val="E774CE"/>
            </a:solidFill>
            <a:ln>
              <a:solidFill>
                <a:srgbClr val="E774CE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'Prevalence Tableau 6'!$J$8:$J$17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Tableau 6'!$L$8:$L$17</c:f>
              <c:numCache>
                <c:formatCode>0%</c:formatCode>
                <c:ptCount val="10"/>
                <c:pt idx="0">
                  <c:v>0.39200171086398633</c:v>
                </c:pt>
                <c:pt idx="1">
                  <c:v>0.43128670581954082</c:v>
                </c:pt>
                <c:pt idx="2">
                  <c:v>0.36119094148752728</c:v>
                </c:pt>
                <c:pt idx="3">
                  <c:v>0.40010536020018439</c:v>
                </c:pt>
                <c:pt idx="4">
                  <c:v>0.42118437991703617</c:v>
                </c:pt>
                <c:pt idx="5">
                  <c:v>0.3782690295981786</c:v>
                </c:pt>
                <c:pt idx="6">
                  <c:v>0.34820195966194151</c:v>
                </c:pt>
                <c:pt idx="7">
                  <c:v>0.40160697528933376</c:v>
                </c:pt>
                <c:pt idx="8">
                  <c:v>0.55270238328731713</c:v>
                </c:pt>
                <c:pt idx="9">
                  <c:v>0.68130346232179229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570320"/>
        <c:axId val="454570712"/>
      </c:barChart>
      <c:catAx>
        <c:axId val="45457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0712"/>
        <c:crosses val="autoZero"/>
        <c:auto val="1"/>
        <c:lblAlgn val="ctr"/>
        <c:lblOffset val="100"/>
        <c:noMultiLvlLbl val="0"/>
      </c:catAx>
      <c:valAx>
        <c:axId val="454570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F28C5C"/>
                </a:solidFill>
              </a:rPr>
              <a:t>Incidence</a:t>
            </a:r>
            <a:r>
              <a:rPr lang="fr-FR" b="1" baseline="0">
                <a:solidFill>
                  <a:srgbClr val="F28C5C"/>
                </a:solidFill>
              </a:rPr>
              <a:t> par classe d'âge en 2020</a:t>
            </a:r>
            <a:endParaRPr lang="fr-FR" b="1">
              <a:solidFill>
                <a:srgbClr val="F28C5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21752162636476"/>
          <c:y val="9.7621593921658811E-2"/>
          <c:w val="0.78464535867927754"/>
          <c:h val="0.47381493836472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'Incidence Graphique 1'!$C$6</c:f>
              <c:strCache>
                <c:ptCount val="1"/>
                <c:pt idx="0">
                  <c:v>Nombre d'assurés sans nouvelle ALD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'Incidence Graphique 1'!$B$7:$B$16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1'!$C$7:$C$16</c:f>
              <c:numCache>
                <c:formatCode>#,##0</c:formatCode>
                <c:ptCount val="10"/>
                <c:pt idx="0">
                  <c:v>216418.5</c:v>
                </c:pt>
                <c:pt idx="1">
                  <c:v>306578</c:v>
                </c:pt>
                <c:pt idx="2">
                  <c:v>288545</c:v>
                </c:pt>
                <c:pt idx="3">
                  <c:v>338234.5</c:v>
                </c:pt>
                <c:pt idx="4">
                  <c:v>343877</c:v>
                </c:pt>
                <c:pt idx="5">
                  <c:v>401837.5</c:v>
                </c:pt>
                <c:pt idx="6">
                  <c:v>398258</c:v>
                </c:pt>
                <c:pt idx="7">
                  <c:v>332388</c:v>
                </c:pt>
                <c:pt idx="8">
                  <c:v>310755</c:v>
                </c:pt>
                <c:pt idx="9">
                  <c:v>130534</c:v>
                </c:pt>
              </c:numCache>
            </c:numRef>
          </c:val>
        </c:ser>
        <c:ser>
          <c:idx val="1"/>
          <c:order val="1"/>
          <c:tx>
            <c:strRef>
              <c:f>'Incidence Graphique 1'!$D$6</c:f>
              <c:strCache>
                <c:ptCount val="1"/>
                <c:pt idx="0">
                  <c:v>Nombre d'assurés avec une nouvelle ALD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'Incidence Graphique 1'!$B$7:$B$16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1'!$D$7:$D$16</c:f>
              <c:numCache>
                <c:formatCode>#,##0</c:formatCode>
                <c:ptCount val="10"/>
                <c:pt idx="0">
                  <c:v>1086</c:v>
                </c:pt>
                <c:pt idx="1">
                  <c:v>1525</c:v>
                </c:pt>
                <c:pt idx="2">
                  <c:v>1982</c:v>
                </c:pt>
                <c:pt idx="3">
                  <c:v>3261</c:v>
                </c:pt>
                <c:pt idx="4">
                  <c:v>5387</c:v>
                </c:pt>
                <c:pt idx="5">
                  <c:v>10973</c:v>
                </c:pt>
                <c:pt idx="6">
                  <c:v>17937</c:v>
                </c:pt>
                <c:pt idx="7">
                  <c:v>19237</c:v>
                </c:pt>
                <c:pt idx="8">
                  <c:v>21626</c:v>
                </c:pt>
                <c:pt idx="9">
                  <c:v>9312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571888"/>
        <c:axId val="454572280"/>
      </c:barChart>
      <c:lineChart>
        <c:grouping val="standard"/>
        <c:varyColors val="0"/>
        <c:ser>
          <c:idx val="2"/>
          <c:order val="2"/>
          <c:tx>
            <c:strRef>
              <c:f>'Incidence Graphique 1'!$E$6</c:f>
              <c:strCache>
                <c:ptCount val="1"/>
                <c:pt idx="0">
                  <c:v>Taux d'incidence
pour 1000</c:v>
                </c:pt>
              </c:strCache>
            </c:strRef>
          </c:tx>
          <c:spPr>
            <a:ln w="12700" cap="rnd">
              <a:solidFill>
                <a:schemeClr val="dk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##.0\ \‰" sourceLinked="0"/>
            <c:spPr>
              <a:solidFill>
                <a:schemeClr val="tx1">
                  <a:lumMod val="65000"/>
                  <a:lumOff val="35000"/>
                </a:schemeClr>
              </a:solidFill>
              <a:ln w="25400" cap="flat" cmpd="sng" algn="ctr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'Incidence Graphique 1'!$B$7:$B$16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1'!$E$7:$E$16</c:f>
              <c:numCache>
                <c:formatCode>#\ ##0.0</c:formatCode>
                <c:ptCount val="10"/>
                <c:pt idx="0">
                  <c:v>4.9930001447999999</c:v>
                </c:pt>
                <c:pt idx="1">
                  <c:v>4.9496434634000002</c:v>
                </c:pt>
                <c:pt idx="2">
                  <c:v>6.8220853828000001</c:v>
                </c:pt>
                <c:pt idx="3">
                  <c:v>9.5491741472000005</c:v>
                </c:pt>
                <c:pt idx="4">
                  <c:v>15.423862751</c:v>
                </c:pt>
                <c:pt idx="5">
                  <c:v>26.581203724000002</c:v>
                </c:pt>
                <c:pt idx="6">
                  <c:v>43.097534692000004</c:v>
                </c:pt>
                <c:pt idx="7">
                  <c:v>54.708851760000002</c:v>
                </c:pt>
                <c:pt idx="8">
                  <c:v>65.063887527000006</c:v>
                </c:pt>
                <c:pt idx="9">
                  <c:v>66.587293926000001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75808"/>
        <c:axId val="454572672"/>
      </c:lineChart>
      <c:catAx>
        <c:axId val="4545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2280"/>
        <c:crosses val="autoZero"/>
        <c:auto val="1"/>
        <c:lblAlgn val="ctr"/>
        <c:lblOffset val="100"/>
        <c:noMultiLvlLbl val="0"/>
      </c:catAx>
      <c:valAx>
        <c:axId val="45457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5">
                        <a:lumMod val="75000"/>
                      </a:schemeClr>
                    </a:solidFill>
                  </a:rPr>
                  <a:t>Nombre d'assurés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5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1888"/>
        <c:crosses val="autoZero"/>
        <c:crossBetween val="between"/>
      </c:valAx>
      <c:valAx>
        <c:axId val="454572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Taux d'incidence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\ \‰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5808"/>
        <c:crosses val="max"/>
        <c:crossBetween val="between"/>
      </c:valAx>
      <c:catAx>
        <c:axId val="4545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57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7319879717008E-2"/>
          <c:y val="0.70831170827791645"/>
          <c:w val="0.78674279953416415"/>
          <c:h val="0.23403064893738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F28C5C"/>
                </a:solidFill>
              </a:rPr>
              <a:t>Evolution</a:t>
            </a:r>
            <a:r>
              <a:rPr lang="fr-FR" sz="1100" b="1" baseline="0">
                <a:solidFill>
                  <a:srgbClr val="F28C5C"/>
                </a:solidFill>
              </a:rPr>
              <a:t> annuelle de l'incidence de 2002 à 2020</a:t>
            </a:r>
            <a:endParaRPr lang="fr-FR" sz="1100" b="1">
              <a:solidFill>
                <a:srgbClr val="F28C5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07178183038001"/>
          <c:y val="0.1485085085085085"/>
          <c:w val="0.74945688783720688"/>
          <c:h val="0.66701347016307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'Incidence Graphique 2'!$C$6</c:f>
              <c:strCache>
                <c:ptCount val="1"/>
                <c:pt idx="0">
                  <c:v>Nombre de cas incidents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'Incidence Graphique 2'!$B$7:$B$25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'Incidence Graphique 2'!$C$7:$C$25</c:f>
              <c:numCache>
                <c:formatCode>#,##0</c:formatCode>
                <c:ptCount val="19"/>
                <c:pt idx="0">
                  <c:v>104381</c:v>
                </c:pt>
                <c:pt idx="1">
                  <c:v>93419</c:v>
                </c:pt>
                <c:pt idx="2">
                  <c:v>92543</c:v>
                </c:pt>
                <c:pt idx="3">
                  <c:v>94738</c:v>
                </c:pt>
                <c:pt idx="4">
                  <c:v>109835</c:v>
                </c:pt>
                <c:pt idx="5">
                  <c:v>103653</c:v>
                </c:pt>
                <c:pt idx="6">
                  <c:v>102310</c:v>
                </c:pt>
                <c:pt idx="7">
                  <c:v>102975</c:v>
                </c:pt>
                <c:pt idx="8">
                  <c:v>108097</c:v>
                </c:pt>
                <c:pt idx="9">
                  <c:v>109743</c:v>
                </c:pt>
                <c:pt idx="10">
                  <c:v>132425</c:v>
                </c:pt>
                <c:pt idx="11">
                  <c:v>124914</c:v>
                </c:pt>
                <c:pt idx="12">
                  <c:v>116344</c:v>
                </c:pt>
                <c:pt idx="13">
                  <c:v>111261</c:v>
                </c:pt>
                <c:pt idx="14">
                  <c:v>122081</c:v>
                </c:pt>
                <c:pt idx="15">
                  <c:v>143257</c:v>
                </c:pt>
                <c:pt idx="16">
                  <c:v>114582</c:v>
                </c:pt>
                <c:pt idx="17">
                  <c:v>100687</c:v>
                </c:pt>
                <c:pt idx="18">
                  <c:v>92326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573456"/>
        <c:axId val="454577376"/>
      </c:barChart>
      <c:lineChart>
        <c:grouping val="standard"/>
        <c:varyColors val="0"/>
        <c:ser>
          <c:idx val="1"/>
          <c:order val="1"/>
          <c:tx>
            <c:strRef>
              <c:f>'Incidence Graphique 2'!$D$6</c:f>
              <c:strCache>
                <c:ptCount val="1"/>
                <c:pt idx="0">
                  <c:v>Taux d'incidence pour 1000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'Incidence Graphique 2'!$B$7:$B$25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'Incidence Graphique 2'!$D$7:$D$25</c:f>
              <c:numCache>
                <c:formatCode>General</c:formatCode>
                <c:ptCount val="19"/>
                <c:pt idx="0">
                  <c:v>25.5</c:v>
                </c:pt>
                <c:pt idx="1">
                  <c:v>24.5</c:v>
                </c:pt>
                <c:pt idx="2">
                  <c:v>24.8</c:v>
                </c:pt>
                <c:pt idx="3">
                  <c:v>25.8</c:v>
                </c:pt>
                <c:pt idx="4">
                  <c:v>30.1</c:v>
                </c:pt>
                <c:pt idx="5">
                  <c:v>28.9</c:v>
                </c:pt>
                <c:pt idx="6">
                  <c:v>28.5</c:v>
                </c:pt>
                <c:pt idx="7" formatCode="0.0">
                  <c:v>29</c:v>
                </c:pt>
                <c:pt idx="8" formatCode="0.0">
                  <c:v>31</c:v>
                </c:pt>
                <c:pt idx="9">
                  <c:v>32.200000000000003</c:v>
                </c:pt>
                <c:pt idx="10">
                  <c:v>39.6</c:v>
                </c:pt>
                <c:pt idx="11" formatCode="0.0">
                  <c:v>38</c:v>
                </c:pt>
                <c:pt idx="12">
                  <c:v>35.700000000000003</c:v>
                </c:pt>
                <c:pt idx="13">
                  <c:v>34.200000000000003</c:v>
                </c:pt>
                <c:pt idx="14" formatCode="0.0">
                  <c:v>37.691161327443027</c:v>
                </c:pt>
                <c:pt idx="15" formatCode="0.0">
                  <c:v>44.606684790782296</c:v>
                </c:pt>
                <c:pt idx="16" formatCode="0.0">
                  <c:v>35.915969758140349</c:v>
                </c:pt>
                <c:pt idx="17" formatCode="0.0">
                  <c:v>31.640122089447839</c:v>
                </c:pt>
                <c:pt idx="18" formatCode="0.0">
                  <c:v>29.219377150583785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74632"/>
        <c:axId val="454576984"/>
      </c:lineChart>
      <c:catAx>
        <c:axId val="4545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7376"/>
        <c:crosses val="autoZero"/>
        <c:auto val="1"/>
        <c:lblAlgn val="ctr"/>
        <c:lblOffset val="100"/>
        <c:noMultiLvlLbl val="0"/>
      </c:catAx>
      <c:valAx>
        <c:axId val="4545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d'assurés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3456"/>
        <c:crosses val="autoZero"/>
        <c:crossBetween val="between"/>
      </c:valAx>
      <c:valAx>
        <c:axId val="4545769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2"/>
                    </a:solidFill>
                  </a:rPr>
                  <a:t>Taux d'incidence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\ \‰" sourceLinked="0"/>
        <c:majorTickMark val="out"/>
        <c:minorTickMark val="none"/>
        <c:tickLblPos val="nextTo"/>
        <c:spPr>
          <a:noFill/>
          <a:ln>
            <a:solidFill>
              <a:schemeClr val="accent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4632"/>
        <c:crosses val="max"/>
        <c:crossBetween val="between"/>
      </c:valAx>
      <c:catAx>
        <c:axId val="45457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576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F28C5C"/>
                </a:solidFill>
              </a:rPr>
              <a:t>Taux d'incidence par classe d'</a:t>
            </a:r>
            <a:r>
              <a:rPr lang="fr-FR" sz="1100" b="1" baseline="0">
                <a:solidFill>
                  <a:srgbClr val="F28C5C"/>
                </a:solidFill>
              </a:rPr>
              <a:t>âge et sexe en 2019 et 2020</a:t>
            </a:r>
            <a:endParaRPr lang="fr-FR" sz="1100" b="1">
              <a:solidFill>
                <a:srgbClr val="F28C5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'Incidence Graphique 3'!$C$6</c:f>
              <c:strCache>
                <c:ptCount val="1"/>
                <c:pt idx="0">
                  <c:v>Femmes 2019</c:v>
                </c:pt>
              </c:strCache>
            </c:strRef>
          </c:tx>
          <c:spPr>
            <a:solidFill>
              <a:srgbClr val="EBAAF0"/>
            </a:solidFill>
            <a:ln>
              <a:noFill/>
            </a:ln>
            <a:effectLst/>
          </c:spPr>
          <c:invertIfNegative val="0"/>
          <c:cat>
            <c:strRef>
              <c:f>'Incidence Graphique 3'!$B$7:$B$16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3'!$C$7:$C$16</c:f>
              <c:numCache>
                <c:formatCode>0</c:formatCode>
                <c:ptCount val="10"/>
                <c:pt idx="0">
                  <c:v>4.7188791747448509</c:v>
                </c:pt>
                <c:pt idx="1">
                  <c:v>4.8668805352197637</c:v>
                </c:pt>
                <c:pt idx="2">
                  <c:v>7.9332398580148134</c:v>
                </c:pt>
                <c:pt idx="3">
                  <c:v>10.278625272686339</c:v>
                </c:pt>
                <c:pt idx="4">
                  <c:v>16.931795916405729</c:v>
                </c:pt>
                <c:pt idx="5">
                  <c:v>25.712786426447437</c:v>
                </c:pt>
                <c:pt idx="6">
                  <c:v>34.964788525581916</c:v>
                </c:pt>
                <c:pt idx="7">
                  <c:v>50.841998432077986</c:v>
                </c:pt>
                <c:pt idx="8">
                  <c:v>72.415695321063453</c:v>
                </c:pt>
                <c:pt idx="9">
                  <c:v>76.418652934949066</c:v>
                </c:pt>
              </c:numCache>
            </c:numRef>
          </c:val>
        </c:ser>
        <c:ser>
          <c:idx val="2"/>
          <c:order val="1"/>
          <c:tx>
            <c:strRef>
              <c:f>'Incidence Graphique 3'!$E$6</c:f>
              <c:strCache>
                <c:ptCount val="1"/>
                <c:pt idx="0">
                  <c:v>Femmes 2020</c:v>
                </c:pt>
              </c:strCache>
            </c:strRef>
          </c:tx>
          <c:spPr>
            <a:solidFill>
              <a:srgbClr val="E774CE"/>
            </a:solidFill>
            <a:ln>
              <a:solidFill>
                <a:srgbClr val="E76BCE"/>
              </a:solidFill>
            </a:ln>
            <a:effectLst/>
          </c:spPr>
          <c:invertIfNegative val="0"/>
          <c:cat>
            <c:strRef>
              <c:f>'Incidence Graphique 3'!$B$7:$B$16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3'!$E$7:$E$16</c:f>
              <c:numCache>
                <c:formatCode>0</c:formatCode>
                <c:ptCount val="10"/>
                <c:pt idx="0">
                  <c:v>4.0504751518928179</c:v>
                </c:pt>
                <c:pt idx="1">
                  <c:v>4.6840192488246641</c:v>
                </c:pt>
                <c:pt idx="2">
                  <c:v>7.4983714926777489</c:v>
                </c:pt>
                <c:pt idx="3">
                  <c:v>10.925166511243168</c:v>
                </c:pt>
                <c:pt idx="4">
                  <c:v>17.001516932902607</c:v>
                </c:pt>
                <c:pt idx="5">
                  <c:v>25.520372363117712</c:v>
                </c:pt>
                <c:pt idx="6">
                  <c:v>36.438377915849458</c:v>
                </c:pt>
                <c:pt idx="7">
                  <c:v>47.734115157340057</c:v>
                </c:pt>
                <c:pt idx="8">
                  <c:v>63.313358136012162</c:v>
                </c:pt>
                <c:pt idx="9">
                  <c:v>66.623491436912758</c:v>
                </c:pt>
              </c:numCache>
            </c:numRef>
          </c:val>
        </c:ser>
        <c:ser>
          <c:idx val="1"/>
          <c:order val="2"/>
          <c:tx>
            <c:strRef>
              <c:f>'Incidence Graphique 3'!$D$6</c:f>
              <c:strCache>
                <c:ptCount val="1"/>
                <c:pt idx="0">
                  <c:v>Hommes 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3'!$B$7:$B$16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3'!$D$7:$D$16</c:f>
              <c:numCache>
                <c:formatCode>0</c:formatCode>
                <c:ptCount val="10"/>
                <c:pt idx="0">
                  <c:v>7.22442726829608</c:v>
                </c:pt>
                <c:pt idx="1">
                  <c:v>5.2106473715548223</c:v>
                </c:pt>
                <c:pt idx="2">
                  <c:v>6.4051813243605809</c:v>
                </c:pt>
                <c:pt idx="3">
                  <c:v>8.0631982930484689</c:v>
                </c:pt>
                <c:pt idx="4">
                  <c:v>14.100445507701314</c:v>
                </c:pt>
                <c:pt idx="5">
                  <c:v>27.870017143651442</c:v>
                </c:pt>
                <c:pt idx="6">
                  <c:v>48.923830600625202</c:v>
                </c:pt>
                <c:pt idx="7">
                  <c:v>66.362019549577298</c:v>
                </c:pt>
                <c:pt idx="8">
                  <c:v>81.240070715459865</c:v>
                </c:pt>
                <c:pt idx="9">
                  <c:v>80.983182406209565</c:v>
                </c:pt>
              </c:numCache>
            </c:numRef>
          </c:val>
        </c:ser>
        <c:ser>
          <c:idx val="3"/>
          <c:order val="3"/>
          <c:tx>
            <c:strRef>
              <c:f>'Incidence Graphique 3'!$F$6</c:f>
              <c:strCache>
                <c:ptCount val="1"/>
                <c:pt idx="0">
                  <c:v>Hommes 2020</c:v>
                </c:pt>
              </c:strCache>
            </c:strRef>
          </c:tx>
          <c:spPr>
            <a:solidFill>
              <a:srgbClr val="2F558D"/>
            </a:solidFill>
            <a:ln>
              <a:solidFill>
                <a:srgbClr val="2F558D"/>
              </a:solidFill>
            </a:ln>
            <a:effectLst/>
          </c:spPr>
          <c:invertIfNegative val="0"/>
          <c:cat>
            <c:strRef>
              <c:f>'Incidence Graphique 3'!$B$7:$B$16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3'!$F$7:$F$16</c:f>
              <c:numCache>
                <c:formatCode>0</c:formatCode>
                <c:ptCount val="10"/>
                <c:pt idx="0">
                  <c:v>5.8875715783530929</c:v>
                </c:pt>
                <c:pt idx="1">
                  <c:v>5.1837039976798494</c:v>
                </c:pt>
                <c:pt idx="2">
                  <c:v>6.4471427921746134</c:v>
                </c:pt>
                <c:pt idx="3">
                  <c:v>8.7227151501516271</c:v>
                </c:pt>
                <c:pt idx="4">
                  <c:v>14.432100348562036</c:v>
                </c:pt>
                <c:pt idx="5">
                  <c:v>27.232615015278025</c:v>
                </c:pt>
                <c:pt idx="6">
                  <c:v>47.697588917551947</c:v>
                </c:pt>
                <c:pt idx="7">
                  <c:v>60.869309067732836</c:v>
                </c:pt>
                <c:pt idx="8">
                  <c:v>67.561253394854432</c:v>
                </c:pt>
                <c:pt idx="9">
                  <c:v>66.504574979151258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576592"/>
        <c:axId val="454577768"/>
      </c:barChart>
      <c:catAx>
        <c:axId val="45457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7768"/>
        <c:crosses val="autoZero"/>
        <c:auto val="1"/>
        <c:lblAlgn val="ctr"/>
        <c:lblOffset val="100"/>
        <c:noMultiLvlLbl val="0"/>
      </c:catAx>
      <c:valAx>
        <c:axId val="45457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Taux d'incidence brut</a:t>
                </a:r>
                <a:r>
                  <a:rPr lang="fr-FR" baseline="0"/>
                  <a:t> </a:t>
                </a:r>
                <a:r>
                  <a:rPr lang="fr-FR" sz="1000" b="0" i="0" u="none" strike="noStrike" baseline="0">
                    <a:effectLst/>
                  </a:rPr>
                  <a:t>‰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7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4</xdr:row>
      <xdr:rowOff>52386</xdr:rowOff>
    </xdr:from>
    <xdr:to>
      <xdr:col>8</xdr:col>
      <xdr:colOff>781049</xdr:colOff>
      <xdr:row>18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4</xdr:row>
      <xdr:rowOff>76200</xdr:rowOff>
    </xdr:from>
    <xdr:to>
      <xdr:col>15</xdr:col>
      <xdr:colOff>323851</xdr:colOff>
      <xdr:row>24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190500</xdr:colOff>
      <xdr:row>24</xdr:row>
      <xdr:rowOff>161925</xdr:rowOff>
    </xdr:from>
    <xdr:to>
      <xdr:col>12</xdr:col>
      <xdr:colOff>180277</xdr:colOff>
      <xdr:row>39</xdr:row>
      <xdr:rowOff>53959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4943475"/>
          <a:ext cx="5133277" cy="27495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5</xdr:row>
      <xdr:rowOff>38100</xdr:rowOff>
    </xdr:from>
    <xdr:to>
      <xdr:col>11</xdr:col>
      <xdr:colOff>441325</xdr:colOff>
      <xdr:row>20</xdr:row>
      <xdr:rowOff>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200150"/>
          <a:ext cx="5213350" cy="28194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133349</xdr:colOff>
      <xdr:row>4</xdr:row>
      <xdr:rowOff>0</xdr:rowOff>
    </xdr:from>
    <xdr:to>
      <xdr:col>16</xdr:col>
      <xdr:colOff>257175</xdr:colOff>
      <xdr:row>23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666751</xdr:colOff>
      <xdr:row>4</xdr:row>
      <xdr:rowOff>47626</xdr:rowOff>
    </xdr:from>
    <xdr:to>
      <xdr:col>8</xdr:col>
      <xdr:colOff>428625</xdr:colOff>
      <xdr:row>26</xdr:row>
      <xdr:rowOff>19050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0.75721</cdr:x>
      <cdr:y>0.65704</cdr:y>
    </cdr:from>
    <cdr:to>
      <cdr:x>0.95344</cdr:x>
      <cdr:y>0.80866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505576" y="3467100"/>
          <a:ext cx="1685925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0.71286</cdr:x>
      <cdr:y>0.58664</cdr:y>
    </cdr:from>
    <cdr:to>
      <cdr:x>0.98559</cdr:x>
      <cdr:y>0.83394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124577" y="3095625"/>
          <a:ext cx="2343150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0.03032</cdr:x>
      <cdr:y>0.74847</cdr:y>
    </cdr:from>
    <cdr:to>
      <cdr:x>0.47452</cdr:x>
      <cdr:y>0.92056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65952" y="3115434"/>
          <a:ext cx="3896755" cy="71631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>
              <a:effectLst/>
              <a:latin typeface="+mn-lt"/>
              <a:ea typeface="+mn-ea"/>
              <a:cs typeface="+mn-cs"/>
            </a:rPr>
            <a:t>Population en ALD 1 à 32 au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31</a:t>
          </a:r>
          <a:r>
            <a:rPr lang="fr-FR" sz="1050">
              <a:effectLst/>
              <a:latin typeface="+mn-lt"/>
              <a:ea typeface="+mn-ea"/>
              <a:cs typeface="+mn-cs"/>
            </a:rPr>
            <a:t>/12/2020</a:t>
          </a:r>
        </a:p>
        <a:p xmlns:a="http://schemas.openxmlformats.org/drawingml/2006/main">
          <a:r>
            <a:rPr lang="fr-FR" sz="1050">
              <a:effectLst/>
              <a:latin typeface="+mn-lt"/>
              <a:ea typeface="+mn-ea"/>
              <a:cs typeface="+mn-cs"/>
            </a:rPr>
            <a:t>Population protégée en maladie au 01/01/2021 (source: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RNIAM)</a:t>
          </a:r>
          <a:endParaRPr lang="fr-FR" sz="1050">
            <a:effectLst/>
          </a:endParaRPr>
        </a:p>
      </cdr:txBody>
    </cdr:sp>
  </cdr:relSizeAnchor>
  <cdr:relSizeAnchor xmlns:cdr="http://schemas.openxmlformats.org/drawingml/2006/chartDrawing">
    <cdr:from>
      <cdr:x>0.83141</cdr:x>
      <cdr:y>0.02068</cdr:y>
    </cdr:from>
    <cdr:to>
      <cdr:x>0.97161</cdr:x>
      <cdr:y>0.09158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8924926" y="133351"/>
          <a:ext cx="15049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0.80479</cdr:x>
      <cdr:y>0.00443</cdr:y>
    </cdr:from>
    <cdr:to>
      <cdr:x>0.97959</cdr:x>
      <cdr:y>0.0517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8639176" y="28577"/>
          <a:ext cx="18764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0.00473</cdr:x>
      <cdr:y>0.00788</cdr:y>
    </cdr:from>
    <cdr:to>
      <cdr:x>0.17953</cdr:x>
      <cdr:y>0.05662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50800" y="50800"/>
          <a:ext cx="1876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0.02749</cdr:x>
      <cdr:y>0.80708</cdr:y>
    </cdr:from>
    <cdr:to>
      <cdr:x>0.03909</cdr:x>
      <cdr:y>0.82817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41163" y="3359408"/>
          <a:ext cx="101761" cy="877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0.02606</cdr:x>
      <cdr:y>0.77117</cdr:y>
    </cdr:from>
    <cdr:to>
      <cdr:x>0.03813</cdr:x>
      <cdr:y>0.78719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28599" y="3209924"/>
          <a:ext cx="105903" cy="666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138111</xdr:rowOff>
    </xdr:from>
    <xdr:to>
      <xdr:col>16</xdr:col>
      <xdr:colOff>200025</xdr:colOff>
      <xdr:row>22</xdr:row>
      <xdr:rowOff>66674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2</xdr:row>
      <xdr:rowOff>76200</xdr:rowOff>
    </xdr:from>
    <xdr:to>
      <xdr:col>10</xdr:col>
      <xdr:colOff>571500</xdr:colOff>
      <xdr:row>27</xdr:row>
      <xdr:rowOff>142874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4</xdr:row>
      <xdr:rowOff>42861</xdr:rowOff>
    </xdr:from>
    <xdr:to>
      <xdr:col>14</xdr:col>
      <xdr:colOff>390524</xdr:colOff>
      <xdr:row>27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4</xdr:row>
      <xdr:rowOff>128587</xdr:rowOff>
    </xdr:from>
    <xdr:to>
      <xdr:col>14</xdr:col>
      <xdr:colOff>285750</xdr:colOff>
      <xdr:row>19</xdr:row>
      <xdr:rowOff>14287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104774</xdr:rowOff>
    </xdr:from>
    <xdr:to>
      <xdr:col>14</xdr:col>
      <xdr:colOff>342900</xdr:colOff>
      <xdr:row>21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4</xdr:row>
      <xdr:rowOff>95249</xdr:rowOff>
    </xdr:from>
    <xdr:to>
      <xdr:col>11</xdr:col>
      <xdr:colOff>590550</xdr:colOff>
      <xdr:row>19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-COLLEGE_MEDICAL_ENCM\DERS_ENCM\ALD\Statistiques\2017\RepriseLA\Donn&#233;es_prevalence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"/>
      <sheetName val="Données"/>
      <sheetName val="ALD"/>
      <sheetName val="contrib à la croissance (2)"/>
      <sheetName val="Tb18"/>
      <sheetName val="données pyramide"/>
      <sheetName val="pyramide"/>
      <sheetName val="donnnes H_F"/>
      <sheetName val="preval H_F"/>
      <sheetName val="CMF F_H"/>
      <sheetName val="TB Tx Bruts"/>
      <sheetName val="TB Tx standardisé"/>
      <sheetName val="Feuil1"/>
    </sheetNames>
    <sheetDataSet>
      <sheetData sheetId="0"/>
      <sheetData sheetId="1">
        <row r="20">
          <cell r="O20" t="str">
            <v>Hommes</v>
          </cell>
        </row>
      </sheetData>
      <sheetData sheetId="2">
        <row r="1">
          <cell r="L1">
            <v>42369</v>
          </cell>
        </row>
      </sheetData>
      <sheetData sheetId="3"/>
      <sheetData sheetId="4"/>
      <sheetData sheetId="5">
        <row r="1">
          <cell r="B1" t="str">
            <v>âge</v>
          </cell>
        </row>
        <row r="2">
          <cell r="B2">
            <v>0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</row>
        <row r="85">
          <cell r="B85">
            <v>83</v>
          </cell>
        </row>
        <row r="86">
          <cell r="B86">
            <v>84</v>
          </cell>
        </row>
        <row r="87">
          <cell r="B87">
            <v>85</v>
          </cell>
        </row>
        <row r="88">
          <cell r="B88">
            <v>86</v>
          </cell>
        </row>
        <row r="89">
          <cell r="B89">
            <v>87</v>
          </cell>
        </row>
        <row r="90">
          <cell r="B90">
            <v>88</v>
          </cell>
        </row>
        <row r="91">
          <cell r="B91">
            <v>89</v>
          </cell>
        </row>
        <row r="92">
          <cell r="B92">
            <v>90</v>
          </cell>
        </row>
        <row r="93">
          <cell r="B93">
            <v>91</v>
          </cell>
        </row>
        <row r="94">
          <cell r="B94">
            <v>92</v>
          </cell>
        </row>
        <row r="95">
          <cell r="B95">
            <v>93</v>
          </cell>
        </row>
        <row r="96">
          <cell r="B96">
            <v>94</v>
          </cell>
        </row>
        <row r="97">
          <cell r="B97">
            <v>95</v>
          </cell>
        </row>
        <row r="98">
          <cell r="B98">
            <v>96</v>
          </cell>
        </row>
        <row r="99">
          <cell r="B99">
            <v>97</v>
          </cell>
        </row>
        <row r="100">
          <cell r="B100">
            <v>98</v>
          </cell>
        </row>
        <row r="101">
          <cell r="B101">
            <v>99</v>
          </cell>
        </row>
        <row r="102">
          <cell r="B102">
            <v>100</v>
          </cell>
        </row>
        <row r="103">
          <cell r="B103">
            <v>101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urry.annie@ccmsa.msa.fr" TargetMode="External"/><Relationship Id="rId2" Type="http://schemas.openxmlformats.org/officeDocument/2006/relationships/hyperlink" Target="mailto:danguy.veronique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aitameur.lubna@ccmsa.msa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4"/>
  <sheetViews>
    <sheetView showGridLines="0" tabSelected="1" workbookViewId="0">
      <selection activeCell="A3" sqref="A3:H3"/>
    </sheetView>
  </sheetViews>
  <sheetFormatPr baseColWidth="10" defaultRowHeight="14.5" x14ac:dyDescent="0.35"/>
  <cols>
    <col min="9" max="53" width="10.90625" style="333"/>
  </cols>
  <sheetData>
    <row r="1" spans="1:8" ht="15" thickTop="1" x14ac:dyDescent="0.35">
      <c r="A1" s="322" t="s">
        <v>429</v>
      </c>
      <c r="B1" s="323"/>
      <c r="C1" s="323"/>
      <c r="D1" s="323"/>
      <c r="E1" s="323"/>
      <c r="F1" s="323"/>
      <c r="G1" s="323"/>
      <c r="H1" s="324" t="s">
        <v>446</v>
      </c>
    </row>
    <row r="2" spans="1:8" x14ac:dyDescent="0.35">
      <c r="A2" s="325"/>
      <c r="B2" s="125"/>
      <c r="C2" s="125"/>
      <c r="D2" s="125"/>
      <c r="E2" s="125"/>
      <c r="F2" s="125"/>
      <c r="G2" s="125"/>
      <c r="H2" s="326"/>
    </row>
    <row r="3" spans="1:8" ht="33.5" x14ac:dyDescent="0.75">
      <c r="A3" s="334" t="s">
        <v>430</v>
      </c>
      <c r="B3" s="335"/>
      <c r="C3" s="335"/>
      <c r="D3" s="335"/>
      <c r="E3" s="335"/>
      <c r="F3" s="335"/>
      <c r="G3" s="335"/>
      <c r="H3" s="336"/>
    </row>
    <row r="4" spans="1:8" ht="33.5" x14ac:dyDescent="0.75">
      <c r="A4" s="334" t="s">
        <v>444</v>
      </c>
      <c r="B4" s="335"/>
      <c r="C4" s="335"/>
      <c r="D4" s="335"/>
      <c r="E4" s="335"/>
      <c r="F4" s="335"/>
      <c r="G4" s="335"/>
      <c r="H4" s="336"/>
    </row>
    <row r="5" spans="1:8" ht="33.5" x14ac:dyDescent="0.75">
      <c r="A5" s="334" t="s">
        <v>445</v>
      </c>
      <c r="B5" s="335"/>
      <c r="C5" s="335"/>
      <c r="D5" s="335"/>
      <c r="E5" s="335"/>
      <c r="F5" s="335"/>
      <c r="G5" s="335"/>
      <c r="H5" s="336"/>
    </row>
    <row r="6" spans="1:8" x14ac:dyDescent="0.35">
      <c r="A6" s="325"/>
      <c r="B6" s="125"/>
      <c r="C6" s="125"/>
      <c r="D6" s="125"/>
      <c r="E6" s="125"/>
      <c r="F6" s="125"/>
      <c r="G6" s="125"/>
      <c r="H6" s="326"/>
    </row>
    <row r="7" spans="1:8" x14ac:dyDescent="0.35">
      <c r="A7" s="327" t="s">
        <v>431</v>
      </c>
      <c r="B7" s="125"/>
      <c r="C7" s="125"/>
      <c r="D7" s="125"/>
      <c r="E7" s="125"/>
      <c r="F7" s="125"/>
      <c r="G7" s="125"/>
      <c r="H7" s="326"/>
    </row>
    <row r="8" spans="1:8" x14ac:dyDescent="0.35">
      <c r="A8" s="327" t="s">
        <v>432</v>
      </c>
      <c r="B8" s="125"/>
      <c r="C8" s="125"/>
      <c r="D8" s="125"/>
      <c r="E8" s="125"/>
      <c r="F8" s="125"/>
      <c r="G8" s="125"/>
      <c r="H8" s="326"/>
    </row>
    <row r="9" spans="1:8" x14ac:dyDescent="0.35">
      <c r="A9" s="328"/>
      <c r="B9" s="125"/>
      <c r="C9" s="125"/>
      <c r="D9" s="125"/>
      <c r="E9" s="125"/>
      <c r="F9" s="125"/>
      <c r="G9" s="125"/>
      <c r="H9" s="326"/>
    </row>
    <row r="10" spans="1:8" x14ac:dyDescent="0.35">
      <c r="A10" s="327" t="s">
        <v>433</v>
      </c>
      <c r="B10" s="125"/>
      <c r="C10" s="125"/>
      <c r="D10" s="125"/>
      <c r="E10" s="125"/>
      <c r="F10" s="125"/>
      <c r="G10" s="125"/>
      <c r="H10" s="326"/>
    </row>
    <row r="11" spans="1:8" x14ac:dyDescent="0.35">
      <c r="A11" s="328" t="s">
        <v>434</v>
      </c>
      <c r="B11" s="125"/>
      <c r="C11" s="125"/>
      <c r="D11" s="125"/>
      <c r="E11" s="125"/>
      <c r="F11" s="125"/>
      <c r="G11" s="125"/>
      <c r="H11" s="326"/>
    </row>
    <row r="12" spans="1:8" x14ac:dyDescent="0.35">
      <c r="A12" s="329" t="s">
        <v>435</v>
      </c>
      <c r="B12" s="125"/>
      <c r="C12" s="125"/>
      <c r="D12" s="125"/>
      <c r="E12" s="125"/>
      <c r="F12" s="125"/>
      <c r="G12" s="125"/>
      <c r="H12" s="326"/>
    </row>
    <row r="13" spans="1:8" x14ac:dyDescent="0.35">
      <c r="A13" s="328"/>
      <c r="B13" s="125"/>
      <c r="C13" s="125"/>
      <c r="D13" s="125"/>
      <c r="E13" s="125"/>
      <c r="F13" s="125"/>
      <c r="G13" s="125"/>
      <c r="H13" s="326"/>
    </row>
    <row r="14" spans="1:8" x14ac:dyDescent="0.35">
      <c r="A14" s="328" t="s">
        <v>436</v>
      </c>
      <c r="B14" s="125"/>
      <c r="C14" s="125"/>
      <c r="D14" s="125"/>
      <c r="E14" s="125"/>
      <c r="F14" s="125"/>
      <c r="G14" s="125"/>
      <c r="H14" s="326"/>
    </row>
    <row r="15" spans="1:8" x14ac:dyDescent="0.35">
      <c r="A15" s="327" t="s">
        <v>437</v>
      </c>
      <c r="B15" s="125"/>
      <c r="C15" s="125"/>
      <c r="D15" s="125"/>
      <c r="E15" s="125"/>
      <c r="F15" s="125"/>
      <c r="G15" s="125"/>
      <c r="H15" s="326"/>
    </row>
    <row r="16" spans="1:8" x14ac:dyDescent="0.35">
      <c r="A16" s="328" t="s">
        <v>438</v>
      </c>
      <c r="B16" s="125"/>
      <c r="C16" s="125"/>
      <c r="D16" s="125"/>
      <c r="E16" s="125"/>
      <c r="F16" s="125"/>
      <c r="G16" s="125"/>
      <c r="H16" s="326"/>
    </row>
    <row r="17" spans="1:8" x14ac:dyDescent="0.35">
      <c r="A17" s="329" t="s">
        <v>439</v>
      </c>
      <c r="B17" s="125"/>
      <c r="C17" s="125"/>
      <c r="D17" s="125"/>
      <c r="E17" s="125"/>
      <c r="F17" s="125"/>
      <c r="G17" s="125"/>
      <c r="H17" s="326"/>
    </row>
    <row r="18" spans="1:8" x14ac:dyDescent="0.35">
      <c r="A18" s="328" t="s">
        <v>440</v>
      </c>
      <c r="B18" s="125"/>
      <c r="C18" s="125"/>
      <c r="D18" s="125"/>
      <c r="E18" s="125"/>
      <c r="F18" s="125"/>
      <c r="G18" s="125"/>
      <c r="H18" s="326"/>
    </row>
    <row r="19" spans="1:8" x14ac:dyDescent="0.35">
      <c r="A19" s="329" t="s">
        <v>441</v>
      </c>
      <c r="B19" s="125"/>
      <c r="C19" s="125"/>
      <c r="D19" s="125"/>
      <c r="E19" s="125"/>
      <c r="F19" s="125"/>
      <c r="G19" s="125"/>
      <c r="H19" s="326"/>
    </row>
    <row r="20" spans="1:8" x14ac:dyDescent="0.35">
      <c r="A20" s="328" t="s">
        <v>442</v>
      </c>
      <c r="B20" s="125"/>
      <c r="C20" s="125"/>
      <c r="D20" s="125"/>
      <c r="E20" s="125"/>
      <c r="F20" s="125"/>
      <c r="G20" s="125"/>
      <c r="H20" s="326"/>
    </row>
    <row r="21" spans="1:8" x14ac:dyDescent="0.35">
      <c r="A21" s="329" t="s">
        <v>443</v>
      </c>
      <c r="B21" s="125"/>
      <c r="C21" s="125"/>
      <c r="D21" s="125"/>
      <c r="E21" s="125"/>
      <c r="F21" s="125"/>
      <c r="G21" s="125"/>
      <c r="H21" s="326"/>
    </row>
    <row r="22" spans="1:8" ht="15" thickBot="1" x14ac:dyDescent="0.4">
      <c r="A22" s="330"/>
      <c r="B22" s="331"/>
      <c r="C22" s="331"/>
      <c r="D22" s="331"/>
      <c r="E22" s="331"/>
      <c r="F22" s="331"/>
      <c r="G22" s="331"/>
      <c r="H22" s="332"/>
    </row>
    <row r="23" spans="1:8" s="333" customFormat="1" ht="15" thickTop="1" x14ac:dyDescent="0.35"/>
    <row r="24" spans="1:8" s="333" customFormat="1" x14ac:dyDescent="0.35"/>
    <row r="25" spans="1:8" s="333" customFormat="1" x14ac:dyDescent="0.35"/>
    <row r="26" spans="1:8" s="333" customFormat="1" x14ac:dyDescent="0.35"/>
    <row r="27" spans="1:8" s="333" customFormat="1" x14ac:dyDescent="0.35"/>
    <row r="28" spans="1:8" s="333" customFormat="1" x14ac:dyDescent="0.35"/>
    <row r="29" spans="1:8" s="333" customFormat="1" x14ac:dyDescent="0.35"/>
    <row r="30" spans="1:8" s="333" customFormat="1" x14ac:dyDescent="0.35"/>
    <row r="31" spans="1:8" s="333" customFormat="1" x14ac:dyDescent="0.35"/>
    <row r="32" spans="1:8" s="333" customFormat="1" x14ac:dyDescent="0.35"/>
    <row r="33" s="333" customFormat="1" x14ac:dyDescent="0.35"/>
    <row r="34" s="333" customFormat="1" x14ac:dyDescent="0.35"/>
    <row r="35" s="333" customFormat="1" x14ac:dyDescent="0.35"/>
    <row r="36" s="333" customFormat="1" x14ac:dyDescent="0.35"/>
    <row r="37" s="333" customFormat="1" x14ac:dyDescent="0.35"/>
    <row r="38" s="333" customFormat="1" x14ac:dyDescent="0.35"/>
    <row r="39" s="333" customFormat="1" x14ac:dyDescent="0.35"/>
    <row r="40" s="333" customFormat="1" x14ac:dyDescent="0.35"/>
    <row r="41" s="333" customFormat="1" x14ac:dyDescent="0.35"/>
    <row r="42" s="333" customFormat="1" x14ac:dyDescent="0.35"/>
    <row r="43" s="333" customFormat="1" x14ac:dyDescent="0.35"/>
    <row r="44" s="333" customFormat="1" x14ac:dyDescent="0.35"/>
    <row r="45" s="333" customFormat="1" x14ac:dyDescent="0.35"/>
    <row r="46" s="333" customFormat="1" x14ac:dyDescent="0.35"/>
    <row r="47" s="333" customFormat="1" x14ac:dyDescent="0.35"/>
    <row r="48" s="333" customFormat="1" x14ac:dyDescent="0.35"/>
    <row r="49" s="333" customFormat="1" x14ac:dyDescent="0.35"/>
    <row r="50" s="333" customFormat="1" x14ac:dyDescent="0.35"/>
    <row r="51" s="333" customFormat="1" x14ac:dyDescent="0.35"/>
    <row r="52" s="333" customFormat="1" x14ac:dyDescent="0.35"/>
    <row r="53" s="333" customFormat="1" x14ac:dyDescent="0.35"/>
    <row r="54" s="333" customFormat="1" x14ac:dyDescent="0.35"/>
    <row r="55" s="333" customFormat="1" x14ac:dyDescent="0.35"/>
    <row r="56" s="333" customFormat="1" x14ac:dyDescent="0.35"/>
    <row r="57" s="333" customFormat="1" x14ac:dyDescent="0.35"/>
    <row r="58" s="333" customFormat="1" x14ac:dyDescent="0.35"/>
    <row r="59" s="333" customFormat="1" x14ac:dyDescent="0.35"/>
    <row r="60" s="333" customFormat="1" x14ac:dyDescent="0.35"/>
    <row r="61" s="333" customFormat="1" x14ac:dyDescent="0.35"/>
    <row r="62" s="333" customFormat="1" x14ac:dyDescent="0.35"/>
    <row r="63" s="333" customFormat="1" x14ac:dyDescent="0.35"/>
    <row r="64" s="333" customFormat="1" x14ac:dyDescent="0.35"/>
    <row r="65" s="333" customFormat="1" x14ac:dyDescent="0.35"/>
    <row r="66" s="333" customFormat="1" x14ac:dyDescent="0.35"/>
    <row r="67" s="333" customFormat="1" x14ac:dyDescent="0.35"/>
    <row r="68" s="333" customFormat="1" x14ac:dyDescent="0.35"/>
    <row r="69" s="333" customFormat="1" x14ac:dyDescent="0.35"/>
    <row r="70" s="333" customFormat="1" x14ac:dyDescent="0.35"/>
    <row r="71" s="333" customFormat="1" x14ac:dyDescent="0.35"/>
    <row r="72" s="333" customFormat="1" x14ac:dyDescent="0.35"/>
    <row r="73" s="333" customFormat="1" x14ac:dyDescent="0.35"/>
    <row r="74" s="333" customFormat="1" x14ac:dyDescent="0.35"/>
    <row r="75" s="333" customFormat="1" x14ac:dyDescent="0.35"/>
    <row r="76" s="333" customFormat="1" x14ac:dyDescent="0.35"/>
    <row r="77" s="333" customFormat="1" x14ac:dyDescent="0.35"/>
    <row r="78" s="333" customFormat="1" x14ac:dyDescent="0.35"/>
    <row r="79" s="333" customFormat="1" x14ac:dyDescent="0.35"/>
    <row r="80" s="333" customFormat="1" x14ac:dyDescent="0.35"/>
    <row r="81" s="333" customFormat="1" x14ac:dyDescent="0.35"/>
    <row r="82" s="333" customFormat="1" x14ac:dyDescent="0.35"/>
    <row r="83" s="333" customFormat="1" x14ac:dyDescent="0.35"/>
    <row r="84" s="333" customFormat="1" x14ac:dyDescent="0.35"/>
    <row r="85" s="333" customFormat="1" x14ac:dyDescent="0.35"/>
    <row r="86" s="333" customFormat="1" x14ac:dyDescent="0.35"/>
    <row r="87" s="333" customFormat="1" x14ac:dyDescent="0.35"/>
    <row r="88" s="333" customFormat="1" x14ac:dyDescent="0.35"/>
    <row r="89" s="333" customFormat="1" x14ac:dyDescent="0.35"/>
    <row r="90" s="333" customFormat="1" x14ac:dyDescent="0.35"/>
    <row r="91" s="333" customFormat="1" x14ac:dyDescent="0.35"/>
    <row r="92" s="333" customFormat="1" x14ac:dyDescent="0.35"/>
    <row r="93" s="333" customFormat="1" x14ac:dyDescent="0.35"/>
    <row r="94" s="333" customFormat="1" x14ac:dyDescent="0.35"/>
    <row r="95" s="333" customFormat="1" x14ac:dyDescent="0.35"/>
    <row r="96" s="333" customFormat="1" x14ac:dyDescent="0.35"/>
    <row r="97" s="333" customFormat="1" x14ac:dyDescent="0.35"/>
    <row r="98" s="333" customFormat="1" x14ac:dyDescent="0.35"/>
    <row r="99" s="333" customFormat="1" x14ac:dyDescent="0.35"/>
    <row r="100" s="333" customFormat="1" x14ac:dyDescent="0.35"/>
    <row r="101" s="333" customFormat="1" x14ac:dyDescent="0.35"/>
    <row r="102" s="333" customFormat="1" x14ac:dyDescent="0.35"/>
    <row r="103" s="333" customFormat="1" x14ac:dyDescent="0.35"/>
    <row r="104" s="333" customFormat="1" x14ac:dyDescent="0.35"/>
  </sheetData>
  <mergeCells count="3">
    <mergeCell ref="A3:H3"/>
    <mergeCell ref="A4:H4"/>
    <mergeCell ref="A5:H5"/>
  </mergeCells>
  <hyperlinks>
    <hyperlink ref="A12" r:id="rId1" display="mailto:joubert.nadia@ccmsa.msa.fr"/>
    <hyperlink ref="A17" r:id="rId2" display="mailto:danguy.veronique@ccmsa.msa.fr"/>
    <hyperlink ref="A19" r:id="rId3" display="mailto:nourry.annie@ccmsa.msa.fr"/>
    <hyperlink ref="A21" r:id="rId4" display="mailto:aitameur.lubna@ccmsa.msa.f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31"/>
  <sheetViews>
    <sheetView showGridLines="0" topLeftCell="G1" workbookViewId="0">
      <selection activeCell="K3" sqref="K3"/>
    </sheetView>
  </sheetViews>
  <sheetFormatPr baseColWidth="10" defaultRowHeight="14.5" x14ac:dyDescent="0.35"/>
  <cols>
    <col min="1" max="1" width="2.81640625" customWidth="1"/>
    <col min="2" max="2" width="38.1796875" customWidth="1"/>
  </cols>
  <sheetData>
    <row r="1" spans="1:13" ht="9" customHeight="1" x14ac:dyDescent="0.35"/>
    <row r="2" spans="1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1:13" ht="15.5" x14ac:dyDescent="0.35">
      <c r="B4" s="339" t="str">
        <f>CONCATENATE("Graphique 5 : Taux de prévalence par sexe, standardisé par âge et régime, des 10 principales ALD au 31 décembre ", 'Prevalence Tableau 1'!A1)</f>
        <v>Graphique 5 : Taux de prévalence par sexe, standardisé par âge et régime, des 10 principales ALD au 31 décembre 2020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1:13" ht="29" x14ac:dyDescent="0.35">
      <c r="B6" s="269" t="s">
        <v>16</v>
      </c>
      <c r="C6" s="270" t="s">
        <v>259</v>
      </c>
      <c r="D6" s="270" t="s">
        <v>291</v>
      </c>
      <c r="E6" s="270" t="s">
        <v>260</v>
      </c>
      <c r="F6" s="270" t="s">
        <v>292</v>
      </c>
    </row>
    <row r="7" spans="1:13" x14ac:dyDescent="0.35">
      <c r="A7" s="84"/>
      <c r="B7" s="24" t="s">
        <v>281</v>
      </c>
      <c r="C7" s="41">
        <v>49.470689646958895</v>
      </c>
      <c r="D7" s="41">
        <v>55.642526814009308</v>
      </c>
      <c r="E7" s="41">
        <v>61.298139845206904</v>
      </c>
      <c r="F7" s="41">
        <v>57.946597057850617</v>
      </c>
    </row>
    <row r="8" spans="1:13" x14ac:dyDescent="0.35">
      <c r="A8" s="84"/>
      <c r="B8" s="24" t="s">
        <v>269</v>
      </c>
      <c r="C8" s="41">
        <v>40.308736139860009</v>
      </c>
      <c r="D8" s="41">
        <v>50.772216167362238</v>
      </c>
      <c r="E8" s="41">
        <v>55.859919762181534</v>
      </c>
      <c r="F8" s="41">
        <v>44.09567670064267</v>
      </c>
    </row>
    <row r="9" spans="1:13" x14ac:dyDescent="0.35">
      <c r="A9" s="84"/>
      <c r="B9" s="24" t="s">
        <v>270</v>
      </c>
      <c r="C9" s="41">
        <v>41.907811012931113</v>
      </c>
      <c r="D9" s="41">
        <v>44.781137766065598</v>
      </c>
      <c r="E9" s="41">
        <v>51.078804764040974</v>
      </c>
      <c r="F9" s="41">
        <v>42.661108930598573</v>
      </c>
    </row>
    <row r="10" spans="1:13" x14ac:dyDescent="0.35">
      <c r="A10" s="84"/>
      <c r="B10" s="24" t="s">
        <v>271</v>
      </c>
      <c r="C10" s="41">
        <v>17.996103202427779</v>
      </c>
      <c r="D10" s="41">
        <v>21.863592506086988</v>
      </c>
      <c r="E10" s="41">
        <v>45.312840389546757</v>
      </c>
      <c r="F10" s="41">
        <v>38.974424016184166</v>
      </c>
    </row>
    <row r="11" spans="1:13" x14ac:dyDescent="0.35">
      <c r="A11" s="84"/>
      <c r="B11" s="24" t="s">
        <v>278</v>
      </c>
      <c r="C11" s="41">
        <v>21.812985454424229</v>
      </c>
      <c r="D11" s="41">
        <v>22.326268425314119</v>
      </c>
      <c r="E11" s="41">
        <v>17.104779455448892</v>
      </c>
      <c r="F11" s="41">
        <v>17.041133988401199</v>
      </c>
    </row>
    <row r="12" spans="1:13" x14ac:dyDescent="0.35">
      <c r="A12" s="84"/>
      <c r="B12" s="24" t="s">
        <v>274</v>
      </c>
      <c r="C12" s="41">
        <v>11.893842479069304</v>
      </c>
      <c r="D12" s="41">
        <v>14.317808065648252</v>
      </c>
      <c r="E12" s="41">
        <v>15.14785957347449</v>
      </c>
      <c r="F12" s="41">
        <v>11.919309990613321</v>
      </c>
    </row>
    <row r="13" spans="1:13" x14ac:dyDescent="0.35">
      <c r="A13" s="84"/>
      <c r="B13" s="24" t="s">
        <v>275</v>
      </c>
      <c r="C13" s="41">
        <v>8.7013287899721448</v>
      </c>
      <c r="D13" s="41">
        <v>10.686807916930993</v>
      </c>
      <c r="E13" s="41">
        <v>17.428039842724722</v>
      </c>
      <c r="F13" s="41">
        <v>14.59762687869247</v>
      </c>
    </row>
    <row r="14" spans="1:13" x14ac:dyDescent="0.35">
      <c r="A14" s="84"/>
      <c r="B14" s="24" t="s">
        <v>279</v>
      </c>
      <c r="C14" s="41">
        <v>15.483652249374671</v>
      </c>
      <c r="D14" s="41">
        <v>20.193217487138114</v>
      </c>
      <c r="E14" s="41">
        <v>8.6690166685085117</v>
      </c>
      <c r="F14" s="41">
        <v>5.7491260334343988</v>
      </c>
    </row>
    <row r="15" spans="1:13" x14ac:dyDescent="0.35">
      <c r="A15" s="84"/>
      <c r="B15" s="24" t="s">
        <v>124</v>
      </c>
      <c r="C15" s="41">
        <v>12.641028014213152</v>
      </c>
      <c r="D15" s="41">
        <v>11.847808360209008</v>
      </c>
      <c r="E15" s="41">
        <v>8.8710793679727526</v>
      </c>
      <c r="F15" s="41">
        <v>6.5478220678914489</v>
      </c>
    </row>
    <row r="16" spans="1:13" x14ac:dyDescent="0.35">
      <c r="A16" s="84"/>
      <c r="B16" s="24" t="s">
        <v>272</v>
      </c>
      <c r="C16" s="41">
        <v>6.2780370550546669</v>
      </c>
      <c r="D16" s="41">
        <v>6.7289171731076092</v>
      </c>
      <c r="E16" s="41">
        <v>8.5895237994917419</v>
      </c>
      <c r="F16" s="41">
        <v>6.5781016743479741</v>
      </c>
    </row>
    <row r="17" spans="1:6" x14ac:dyDescent="0.35">
      <c r="A17" s="84"/>
      <c r="B17" s="29"/>
      <c r="C17" s="29"/>
    </row>
    <row r="18" spans="1:6" x14ac:dyDescent="0.35">
      <c r="A18" s="84"/>
      <c r="B18" s="29"/>
      <c r="C18" s="29"/>
    </row>
    <row r="19" spans="1:6" x14ac:dyDescent="0.35">
      <c r="A19" s="84"/>
      <c r="B19" s="29"/>
      <c r="C19" s="140"/>
      <c r="D19" s="140"/>
    </row>
    <row r="20" spans="1:6" x14ac:dyDescent="0.35">
      <c r="A20" s="84"/>
      <c r="B20" s="29"/>
      <c r="C20" s="140"/>
      <c r="D20" s="140"/>
    </row>
    <row r="21" spans="1:6" x14ac:dyDescent="0.35">
      <c r="A21" s="84"/>
      <c r="B21" s="29"/>
      <c r="C21" s="140"/>
      <c r="D21" s="140"/>
    </row>
    <row r="22" spans="1:6" x14ac:dyDescent="0.35">
      <c r="A22" s="84"/>
      <c r="B22" s="29"/>
      <c r="C22" s="140"/>
      <c r="D22" s="140"/>
    </row>
    <row r="23" spans="1:6" x14ac:dyDescent="0.35">
      <c r="A23" s="84"/>
      <c r="B23" s="29"/>
      <c r="C23" s="140"/>
      <c r="D23" s="140"/>
    </row>
    <row r="24" spans="1:6" x14ac:dyDescent="0.35">
      <c r="A24" s="84"/>
      <c r="B24" s="29"/>
      <c r="C24" s="140"/>
      <c r="D24" s="140"/>
    </row>
    <row r="25" spans="1:6" x14ac:dyDescent="0.35">
      <c r="A25" s="84"/>
      <c r="B25" s="29"/>
      <c r="C25" s="140"/>
      <c r="D25" s="140"/>
    </row>
    <row r="26" spans="1:6" x14ac:dyDescent="0.35">
      <c r="A26" s="84"/>
      <c r="B26" s="29"/>
      <c r="C26" s="140"/>
      <c r="D26" s="140"/>
    </row>
    <row r="27" spans="1:6" x14ac:dyDescent="0.35">
      <c r="A27" s="84"/>
      <c r="B27" s="29"/>
      <c r="C27" s="140"/>
      <c r="D27" s="140"/>
    </row>
    <row r="28" spans="1:6" x14ac:dyDescent="0.35">
      <c r="C28" s="140"/>
      <c r="D28" s="140"/>
      <c r="E28" s="29"/>
      <c r="F28" s="29"/>
    </row>
    <row r="29" spans="1:6" x14ac:dyDescent="0.35">
      <c r="E29" s="29"/>
      <c r="F29" s="29"/>
    </row>
    <row r="30" spans="1:6" x14ac:dyDescent="0.35">
      <c r="E30" s="29"/>
      <c r="F30" s="29"/>
    </row>
    <row r="31" spans="1:6" x14ac:dyDescent="0.35">
      <c r="E31" s="29"/>
      <c r="F31" s="29"/>
    </row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M50"/>
  <sheetViews>
    <sheetView showGridLines="0" topLeftCell="A4" workbookViewId="0">
      <selection activeCell="B6" sqref="B6:F17"/>
    </sheetView>
  </sheetViews>
  <sheetFormatPr baseColWidth="10" defaultRowHeight="14.5" x14ac:dyDescent="0.35"/>
  <cols>
    <col min="1" max="1" width="3.453125" customWidth="1"/>
    <col min="2" max="2" width="12.81640625" customWidth="1"/>
    <col min="3" max="3" width="12.81640625" bestFit="1" customWidth="1"/>
  </cols>
  <sheetData>
    <row r="1" spans="2:13" ht="9" customHeight="1" x14ac:dyDescent="0.35"/>
    <row r="2" spans="2:13" ht="36.75" customHeight="1" x14ac:dyDescent="0.35">
      <c r="B2" s="361" t="s">
        <v>188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4" spans="2:13" ht="15.5" x14ac:dyDescent="0.35">
      <c r="B4" s="362" t="str">
        <f>CONCATENATE("Tableau 5 : Répartition et taux de prévalence des assurés pris en charge au titre d’une ALD 1 à 32 au 31 décembre ",'Prevalence Tableau 1'!A1," par tranche d’âge")</f>
        <v>Tableau 5 : Répartition et taux de prévalence des assurés pris en charge au titre d’une ALD 1 à 32 au 31 décembre 2020 par tranche d’âge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6" spans="2:13" ht="58" x14ac:dyDescent="0.35">
      <c r="B6" s="47"/>
      <c r="C6" s="313" t="s">
        <v>193</v>
      </c>
      <c r="D6" s="313" t="s">
        <v>7</v>
      </c>
      <c r="E6" s="313" t="s">
        <v>33</v>
      </c>
      <c r="F6" s="313" t="s">
        <v>8</v>
      </c>
      <c r="H6" s="140"/>
      <c r="I6" s="140"/>
      <c r="J6" s="140"/>
      <c r="K6" s="140"/>
      <c r="L6" s="140"/>
      <c r="M6" s="140"/>
    </row>
    <row r="7" spans="2:13" x14ac:dyDescent="0.35">
      <c r="B7" s="7" t="s">
        <v>23</v>
      </c>
      <c r="C7" s="1">
        <v>199997</v>
      </c>
      <c r="D7" s="1">
        <v>4676</v>
      </c>
      <c r="E7" s="126">
        <f>D7/$D$17</f>
        <v>6.7973612980692351E-3</v>
      </c>
      <c r="F7" s="75">
        <v>23.380350705000001</v>
      </c>
      <c r="H7" s="140"/>
      <c r="I7" s="140"/>
      <c r="J7" s="140"/>
      <c r="K7" s="140"/>
      <c r="L7" s="140"/>
      <c r="M7" s="140"/>
    </row>
    <row r="8" spans="2:13" x14ac:dyDescent="0.35">
      <c r="B8" s="7" t="s">
        <v>102</v>
      </c>
      <c r="C8" s="141">
        <v>301327</v>
      </c>
      <c r="D8" s="1">
        <v>9365</v>
      </c>
      <c r="E8" s="126">
        <f t="shared" ref="E8:E17" si="0">D8/$D$17</f>
        <v>1.3613620307189562E-2</v>
      </c>
      <c r="F8" s="75">
        <v>31.079193035999999</v>
      </c>
      <c r="H8" s="140"/>
      <c r="I8" s="140"/>
      <c r="J8" s="140"/>
      <c r="K8" s="140"/>
      <c r="L8" s="140"/>
      <c r="M8" s="140"/>
    </row>
    <row r="9" spans="2:13" x14ac:dyDescent="0.35">
      <c r="B9" s="7" t="s">
        <v>25</v>
      </c>
      <c r="C9" s="141">
        <v>298040</v>
      </c>
      <c r="D9" s="1">
        <v>8699</v>
      </c>
      <c r="E9" s="126">
        <f t="shared" si="0"/>
        <v>1.2645476033341378E-2</v>
      </c>
      <c r="F9" s="75">
        <v>29.187357402</v>
      </c>
      <c r="H9" s="140"/>
      <c r="I9" s="140"/>
      <c r="J9" s="140"/>
      <c r="K9" s="140"/>
      <c r="L9" s="140"/>
      <c r="M9" s="140"/>
    </row>
    <row r="10" spans="2:13" x14ac:dyDescent="0.35">
      <c r="B10" s="7" t="s">
        <v>26</v>
      </c>
      <c r="C10" s="141">
        <v>337420</v>
      </c>
      <c r="D10" s="1">
        <v>15186</v>
      </c>
      <c r="E10" s="126">
        <f t="shared" si="0"/>
        <v>2.207543384783563E-2</v>
      </c>
      <c r="F10" s="75">
        <v>45.006223697000003</v>
      </c>
      <c r="H10" s="140"/>
      <c r="I10" s="140"/>
      <c r="J10" s="140"/>
      <c r="K10" s="140"/>
      <c r="L10" s="140"/>
      <c r="M10" s="140"/>
    </row>
    <row r="11" spans="2:13" x14ac:dyDescent="0.35">
      <c r="B11" s="7" t="s">
        <v>27</v>
      </c>
      <c r="C11" s="141">
        <v>345055</v>
      </c>
      <c r="D11" s="1">
        <v>27964</v>
      </c>
      <c r="E11" s="126">
        <f t="shared" si="0"/>
        <v>4.0650430140976926E-2</v>
      </c>
      <c r="F11" s="75">
        <v>81.042152700000003</v>
      </c>
      <c r="H11" s="140"/>
      <c r="I11" s="140"/>
      <c r="J11" s="140"/>
      <c r="K11" s="140"/>
      <c r="L11" s="140"/>
      <c r="M11" s="140"/>
    </row>
    <row r="12" spans="2:13" x14ac:dyDescent="0.35">
      <c r="B12" s="7" t="s">
        <v>28</v>
      </c>
      <c r="C12" s="141">
        <v>406773</v>
      </c>
      <c r="D12" s="1">
        <v>65004</v>
      </c>
      <c r="E12" s="126">
        <f t="shared" si="0"/>
        <v>9.4494369935776854E-2</v>
      </c>
      <c r="F12" s="75">
        <v>159.80411678999999</v>
      </c>
      <c r="H12" s="140"/>
      <c r="I12" s="140"/>
      <c r="J12" s="140"/>
      <c r="K12" s="140"/>
      <c r="L12" s="140"/>
      <c r="M12" s="140"/>
    </row>
    <row r="13" spans="2:13" x14ac:dyDescent="0.35">
      <c r="B13" s="7" t="s">
        <v>29</v>
      </c>
      <c r="C13" s="141">
        <v>418995</v>
      </c>
      <c r="D13" s="1">
        <v>118796</v>
      </c>
      <c r="E13" s="126">
        <f t="shared" si="0"/>
        <v>0.17269019092502841</v>
      </c>
      <c r="F13" s="75">
        <v>283.52605640000002</v>
      </c>
      <c r="H13" s="140"/>
      <c r="I13" s="140"/>
      <c r="J13" s="140"/>
      <c r="K13" s="140"/>
      <c r="L13" s="140"/>
      <c r="M13" s="140"/>
    </row>
    <row r="14" spans="2:13" x14ac:dyDescent="0.35">
      <c r="B14" s="7" t="s">
        <v>30</v>
      </c>
      <c r="C14" s="141">
        <v>362961</v>
      </c>
      <c r="D14" s="1">
        <v>153456</v>
      </c>
      <c r="E14" s="126">
        <f t="shared" si="0"/>
        <v>0.22307439592739789</v>
      </c>
      <c r="F14" s="75">
        <v>422.78922528999999</v>
      </c>
      <c r="H14" s="140"/>
      <c r="I14" s="140"/>
      <c r="J14" s="140"/>
      <c r="K14" s="140"/>
      <c r="L14" s="140"/>
      <c r="M14" s="140"/>
    </row>
    <row r="15" spans="2:13" x14ac:dyDescent="0.35">
      <c r="B15" s="7" t="s">
        <v>31</v>
      </c>
      <c r="C15" s="141">
        <v>318927</v>
      </c>
      <c r="D15" s="1">
        <v>198843</v>
      </c>
      <c r="E15" s="126">
        <f t="shared" si="0"/>
        <v>0.28905211988707891</v>
      </c>
      <c r="F15" s="75">
        <v>623.47496449000005</v>
      </c>
      <c r="H15" s="140"/>
      <c r="I15" s="140"/>
      <c r="J15" s="140"/>
      <c r="K15" s="140"/>
      <c r="L15" s="140"/>
      <c r="M15" s="140"/>
    </row>
    <row r="16" spans="2:13" x14ac:dyDescent="0.35">
      <c r="B16" s="7" t="s">
        <v>32</v>
      </c>
      <c r="C16" s="141">
        <v>152761</v>
      </c>
      <c r="D16" s="1">
        <v>85925</v>
      </c>
      <c r="E16" s="126">
        <f t="shared" si="0"/>
        <v>0.12490660169730519</v>
      </c>
      <c r="F16" s="75">
        <v>562.47995233999995</v>
      </c>
      <c r="H16" s="140"/>
      <c r="I16" s="140"/>
      <c r="J16" s="140"/>
      <c r="K16" s="140"/>
      <c r="L16" s="140"/>
      <c r="M16" s="140"/>
    </row>
    <row r="17" spans="1:13" x14ac:dyDescent="0.35">
      <c r="B17" s="8" t="s">
        <v>5</v>
      </c>
      <c r="C17" s="5">
        <v>3142256</v>
      </c>
      <c r="D17" s="5">
        <f>SUM(D7:D16)</f>
        <v>687914</v>
      </c>
      <c r="E17" s="127">
        <f t="shared" si="0"/>
        <v>1</v>
      </c>
      <c r="F17" s="76">
        <f>'Prevalence Tableau 1'!H9</f>
        <v>218.92360138702892</v>
      </c>
      <c r="H17" s="140"/>
      <c r="I17" s="140"/>
      <c r="J17" s="140"/>
      <c r="K17" s="140"/>
      <c r="L17" s="140"/>
      <c r="M17" s="140"/>
    </row>
    <row r="18" spans="1:13" x14ac:dyDescent="0.35">
      <c r="H18" s="140"/>
      <c r="I18" s="140"/>
      <c r="J18" s="140"/>
      <c r="K18" s="140"/>
      <c r="L18" s="140"/>
      <c r="M18" s="140"/>
    </row>
    <row r="20" spans="1:13" x14ac:dyDescent="0.35">
      <c r="I20" s="140"/>
      <c r="J20" s="140"/>
    </row>
    <row r="21" spans="1:13" x14ac:dyDescent="0.35">
      <c r="I21" s="140"/>
      <c r="J21" s="140"/>
    </row>
    <row r="22" spans="1:13" x14ac:dyDescent="0.35">
      <c r="I22" s="79"/>
      <c r="J22" s="140"/>
    </row>
    <row r="23" spans="1:13" x14ac:dyDescent="0.35">
      <c r="I23" s="140"/>
      <c r="J23" s="140"/>
    </row>
    <row r="24" spans="1:13" x14ac:dyDescent="0.35">
      <c r="I24" s="140"/>
      <c r="J24" s="140"/>
    </row>
    <row r="25" spans="1:13" x14ac:dyDescent="0.35">
      <c r="I25" s="140"/>
      <c r="J25" s="140"/>
    </row>
    <row r="26" spans="1:13" x14ac:dyDescent="0.35">
      <c r="I26" s="140"/>
      <c r="J26" s="140"/>
    </row>
    <row r="27" spans="1:13" x14ac:dyDescent="0.35">
      <c r="I27" s="140"/>
      <c r="J27" s="140"/>
    </row>
    <row r="28" spans="1:13" x14ac:dyDescent="0.35">
      <c r="A28" s="193"/>
      <c r="B28" s="193"/>
      <c r="C28" s="193"/>
      <c r="D28" s="193"/>
      <c r="E28" s="193"/>
      <c r="F28" s="193"/>
      <c r="I28" s="140"/>
      <c r="J28" s="140"/>
    </row>
    <row r="29" spans="1:13" x14ac:dyDescent="0.35">
      <c r="A29" s="193"/>
      <c r="B29" s="193"/>
      <c r="C29" s="193"/>
      <c r="D29" s="193"/>
      <c r="E29" s="193"/>
      <c r="F29" s="193"/>
      <c r="I29" s="140"/>
      <c r="J29" s="140"/>
    </row>
    <row r="30" spans="1:13" x14ac:dyDescent="0.35">
      <c r="A30" s="193"/>
      <c r="B30" s="193"/>
      <c r="C30" s="193"/>
      <c r="D30" s="193"/>
      <c r="E30" s="193"/>
      <c r="F30" s="193"/>
      <c r="I30" s="140"/>
      <c r="J30" s="140"/>
    </row>
    <row r="31" spans="1:13" x14ac:dyDescent="0.35">
      <c r="A31" s="193"/>
      <c r="B31" s="193"/>
      <c r="C31" s="193"/>
      <c r="D31" s="193"/>
      <c r="E31" s="193"/>
      <c r="F31" s="193"/>
    </row>
    <row r="32" spans="1:13" x14ac:dyDescent="0.35">
      <c r="A32" s="193"/>
      <c r="B32" s="193"/>
      <c r="C32" s="193"/>
      <c r="D32" s="193"/>
      <c r="E32" s="193"/>
      <c r="F32" s="193"/>
    </row>
    <row r="33" spans="1:6" x14ac:dyDescent="0.35">
      <c r="A33" s="193"/>
      <c r="B33" s="193"/>
      <c r="C33" s="193"/>
      <c r="D33" s="193"/>
      <c r="E33" s="193"/>
      <c r="F33" s="193"/>
    </row>
    <row r="34" spans="1:6" x14ac:dyDescent="0.35">
      <c r="A34" s="193"/>
      <c r="B34" s="193"/>
      <c r="C34" s="193"/>
      <c r="D34" s="193"/>
      <c r="E34" s="193"/>
      <c r="F34" s="193"/>
    </row>
    <row r="35" spans="1:6" x14ac:dyDescent="0.35">
      <c r="A35" s="193"/>
      <c r="B35" s="193"/>
      <c r="C35" s="193"/>
      <c r="D35" s="193"/>
      <c r="E35" s="193"/>
      <c r="F35" s="193"/>
    </row>
    <row r="36" spans="1:6" x14ac:dyDescent="0.35">
      <c r="A36" s="193"/>
      <c r="B36" s="193"/>
      <c r="C36" s="193"/>
      <c r="D36" s="193"/>
      <c r="E36" s="193"/>
      <c r="F36" s="193"/>
    </row>
    <row r="37" spans="1:6" x14ac:dyDescent="0.35">
      <c r="A37" s="193"/>
      <c r="B37" s="193"/>
      <c r="C37" s="193"/>
      <c r="D37" s="193"/>
      <c r="E37" s="193"/>
      <c r="F37" s="193"/>
    </row>
    <row r="38" spans="1:6" x14ac:dyDescent="0.35">
      <c r="A38" s="193"/>
      <c r="B38" s="193"/>
      <c r="C38" s="193"/>
      <c r="D38" s="193"/>
      <c r="E38" s="193"/>
      <c r="F38" s="193"/>
    </row>
    <row r="39" spans="1:6" x14ac:dyDescent="0.35">
      <c r="A39" s="193"/>
      <c r="B39" s="193"/>
      <c r="C39" s="193"/>
      <c r="D39" s="193"/>
      <c r="E39" s="193"/>
      <c r="F39" s="193"/>
    </row>
    <row r="40" spans="1:6" x14ac:dyDescent="0.35">
      <c r="A40" s="193"/>
      <c r="B40" s="193"/>
      <c r="C40" s="193"/>
      <c r="D40" s="193"/>
      <c r="E40" s="193"/>
      <c r="F40" s="193"/>
    </row>
    <row r="41" spans="1:6" x14ac:dyDescent="0.35">
      <c r="A41" s="193"/>
      <c r="B41" s="193"/>
      <c r="C41" s="193"/>
      <c r="D41" s="193"/>
      <c r="E41" s="193"/>
      <c r="F41" s="193"/>
    </row>
    <row r="42" spans="1:6" x14ac:dyDescent="0.35">
      <c r="A42" s="193"/>
      <c r="B42" s="193"/>
      <c r="C42" s="193"/>
      <c r="D42" s="193"/>
      <c r="E42" s="193"/>
      <c r="F42" s="193"/>
    </row>
    <row r="43" spans="1:6" x14ac:dyDescent="0.35">
      <c r="A43" s="193"/>
      <c r="B43" s="193"/>
      <c r="C43" s="193"/>
      <c r="D43" s="193"/>
      <c r="E43" s="193"/>
      <c r="F43" s="193"/>
    </row>
    <row r="44" spans="1:6" x14ac:dyDescent="0.35">
      <c r="B44" s="121"/>
      <c r="C44" s="120"/>
      <c r="D44" s="120"/>
    </row>
    <row r="45" spans="1:6" x14ac:dyDescent="0.35">
      <c r="B45" s="121"/>
      <c r="C45" s="120"/>
      <c r="D45" s="120"/>
    </row>
    <row r="46" spans="1:6" x14ac:dyDescent="0.35">
      <c r="B46" s="121"/>
      <c r="C46" s="120"/>
      <c r="D46" s="120"/>
    </row>
    <row r="47" spans="1:6" x14ac:dyDescent="0.35">
      <c r="B47" s="121"/>
    </row>
    <row r="48" spans="1:6" x14ac:dyDescent="0.35">
      <c r="B48" s="121"/>
    </row>
    <row r="49" spans="2:2" x14ac:dyDescent="0.35">
      <c r="B49" s="121"/>
    </row>
    <row r="50" spans="2:2" x14ac:dyDescent="0.35">
      <c r="B50" s="121"/>
    </row>
  </sheetData>
  <mergeCells count="2">
    <mergeCell ref="B2:M2"/>
    <mergeCell ref="B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M34"/>
  <sheetViews>
    <sheetView showGridLines="0" workbookViewId="0">
      <selection activeCell="B6" sqref="B6:H18"/>
    </sheetView>
  </sheetViews>
  <sheetFormatPr baseColWidth="10" defaultRowHeight="14.5" x14ac:dyDescent="0.35"/>
  <cols>
    <col min="1" max="1" width="4.81640625" customWidth="1"/>
    <col min="2" max="2" width="12.81640625" bestFit="1" customWidth="1"/>
    <col min="3" max="5" width="14.26953125" bestFit="1" customWidth="1"/>
    <col min="7" max="7" width="14" customWidth="1"/>
    <col min="10" max="10" width="13.7265625" customWidth="1"/>
    <col min="12" max="12" width="2.54296875" customWidth="1"/>
  </cols>
  <sheetData>
    <row r="1" spans="2:13" ht="9" customHeight="1" x14ac:dyDescent="0.35"/>
    <row r="2" spans="2:13" ht="36.75" customHeight="1" x14ac:dyDescent="0.35">
      <c r="B2" s="361" t="s">
        <v>188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4" spans="2:13" ht="15.5" x14ac:dyDescent="0.35">
      <c r="B4" s="339" t="str">
        <f>CONCATENATE("Tableau 6 : Effectifs et taux de prévalence des patients en ALD 1 à 32 au 31 décembre ", 'Prevalence Tableau 1'!A1,", par sexe et tranche d’âge")</f>
        <v>Tableau 6 : Effectifs et taux de prévalence des patients en ALD 1 à 32 au 31 décembre 2020, par sexe et tranche d’âge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2:13" ht="15" customHeight="1" x14ac:dyDescent="0.35">
      <c r="B6" s="57"/>
      <c r="C6" s="359" t="s">
        <v>7</v>
      </c>
      <c r="D6" s="359"/>
      <c r="E6" s="359"/>
      <c r="F6" s="359" t="s">
        <v>22</v>
      </c>
      <c r="G6" s="359"/>
      <c r="H6" s="359"/>
      <c r="J6" s="363" t="s">
        <v>254</v>
      </c>
      <c r="K6" s="363"/>
      <c r="L6" s="363"/>
    </row>
    <row r="7" spans="2:13" x14ac:dyDescent="0.35">
      <c r="B7" s="315" t="s">
        <v>105</v>
      </c>
      <c r="C7" s="314" t="s">
        <v>4</v>
      </c>
      <c r="D7" s="314" t="s">
        <v>2</v>
      </c>
      <c r="E7" s="314" t="s">
        <v>5</v>
      </c>
      <c r="F7" s="314" t="s">
        <v>4</v>
      </c>
      <c r="G7" s="314" t="s">
        <v>2</v>
      </c>
      <c r="H7" s="314" t="s">
        <v>5</v>
      </c>
      <c r="J7" s="58"/>
      <c r="K7" s="51" t="s">
        <v>191</v>
      </c>
      <c r="L7" s="51" t="s">
        <v>190</v>
      </c>
    </row>
    <row r="8" spans="2:13" x14ac:dyDescent="0.35">
      <c r="B8" s="59" t="s">
        <v>23</v>
      </c>
      <c r="C8" s="55">
        <v>2843</v>
      </c>
      <c r="D8" s="55">
        <v>1833</v>
      </c>
      <c r="E8" s="56">
        <v>4676</v>
      </c>
      <c r="F8" s="85">
        <v>27.666945639268963</v>
      </c>
      <c r="G8" s="85">
        <v>18.850461234689785</v>
      </c>
      <c r="H8" s="86">
        <v>23.380350705260579</v>
      </c>
      <c r="J8" s="59" t="s">
        <v>23</v>
      </c>
      <c r="K8" s="107">
        <f>C8/$E8</f>
        <v>0.60799828913601373</v>
      </c>
      <c r="L8" s="107">
        <f t="shared" ref="L8:L18" si="0">D8/$E8</f>
        <v>0.39200171086398633</v>
      </c>
    </row>
    <row r="9" spans="2:13" x14ac:dyDescent="0.35">
      <c r="B9" s="59" t="s">
        <v>102</v>
      </c>
      <c r="C9" s="55">
        <v>5326</v>
      </c>
      <c r="D9" s="55">
        <v>4039</v>
      </c>
      <c r="E9" s="56">
        <v>9365</v>
      </c>
      <c r="F9" s="85">
        <v>33.478116023106558</v>
      </c>
      <c r="G9" s="85">
        <v>28.396068561143998</v>
      </c>
      <c r="H9" s="86">
        <v>31.079193036136822</v>
      </c>
      <c r="J9" s="59" t="s">
        <v>102</v>
      </c>
      <c r="K9" s="107">
        <f>C9/$E9</f>
        <v>0.56871329418045913</v>
      </c>
      <c r="L9" s="107">
        <f t="shared" si="0"/>
        <v>0.43128670581954082</v>
      </c>
    </row>
    <row r="10" spans="2:13" x14ac:dyDescent="0.35">
      <c r="B10" s="59" t="s">
        <v>25</v>
      </c>
      <c r="C10" s="55">
        <v>5557</v>
      </c>
      <c r="D10" s="55">
        <v>3142</v>
      </c>
      <c r="E10" s="56">
        <v>8699</v>
      </c>
      <c r="F10" s="85">
        <v>29.408651658040412</v>
      </c>
      <c r="G10" s="85">
        <v>28.804018994884583</v>
      </c>
      <c r="H10" s="86">
        <v>29.187357401691049</v>
      </c>
      <c r="J10" s="59" t="s">
        <v>25</v>
      </c>
      <c r="K10" s="107">
        <f t="shared" ref="K10:K18" si="1">C10/$E10</f>
        <v>0.63880905851247272</v>
      </c>
      <c r="L10" s="107">
        <f t="shared" si="0"/>
        <v>0.36119094148752728</v>
      </c>
    </row>
    <row r="11" spans="2:13" x14ac:dyDescent="0.35">
      <c r="B11" s="59" t="s">
        <v>26</v>
      </c>
      <c r="C11" s="55">
        <v>9110</v>
      </c>
      <c r="D11" s="55">
        <v>6076</v>
      </c>
      <c r="E11" s="56">
        <v>15186</v>
      </c>
      <c r="F11" s="85">
        <v>43.153676352164311</v>
      </c>
      <c r="G11" s="85">
        <v>48.102348116598314</v>
      </c>
      <c r="H11" s="86">
        <v>45.006223697469032</v>
      </c>
      <c r="J11" s="59" t="s">
        <v>26</v>
      </c>
      <c r="K11" s="107">
        <f t="shared" si="1"/>
        <v>0.59989463979981561</v>
      </c>
      <c r="L11" s="107">
        <f t="shared" si="0"/>
        <v>0.40010536020018439</v>
      </c>
    </row>
    <row r="12" spans="2:13" x14ac:dyDescent="0.35">
      <c r="B12" s="59" t="s">
        <v>27</v>
      </c>
      <c r="C12" s="55">
        <v>16186</v>
      </c>
      <c r="D12" s="55">
        <v>11778</v>
      </c>
      <c r="E12" s="56">
        <v>27964</v>
      </c>
      <c r="F12" s="85">
        <v>76.542217388220266</v>
      </c>
      <c r="G12" s="85">
        <v>88.165281832472488</v>
      </c>
      <c r="H12" s="86">
        <v>81.042152700294167</v>
      </c>
      <c r="J12" s="59" t="s">
        <v>27</v>
      </c>
      <c r="K12" s="107">
        <f t="shared" si="1"/>
        <v>0.57881562008296383</v>
      </c>
      <c r="L12" s="107">
        <f t="shared" si="0"/>
        <v>0.42118437991703617</v>
      </c>
    </row>
    <row r="13" spans="2:13" x14ac:dyDescent="0.35">
      <c r="B13" s="59" t="s">
        <v>28</v>
      </c>
      <c r="C13" s="55">
        <v>40415</v>
      </c>
      <c r="D13" s="55">
        <v>24589</v>
      </c>
      <c r="E13" s="56">
        <v>65004</v>
      </c>
      <c r="F13" s="85">
        <v>160.20597061073695</v>
      </c>
      <c r="G13" s="85">
        <v>159.14798322373531</v>
      </c>
      <c r="H13" s="86">
        <v>159.80411679241246</v>
      </c>
      <c r="J13" s="59" t="s">
        <v>28</v>
      </c>
      <c r="K13" s="107">
        <f t="shared" si="1"/>
        <v>0.62173097040182146</v>
      </c>
      <c r="L13" s="107">
        <f t="shared" si="0"/>
        <v>0.3782690295981786</v>
      </c>
    </row>
    <row r="14" spans="2:13" x14ac:dyDescent="0.35">
      <c r="B14" s="59" t="s">
        <v>29</v>
      </c>
      <c r="C14" s="55">
        <v>77431</v>
      </c>
      <c r="D14" s="55">
        <v>41365</v>
      </c>
      <c r="E14" s="56">
        <v>118796</v>
      </c>
      <c r="F14" s="85">
        <v>311.42437709896029</v>
      </c>
      <c r="G14" s="85">
        <v>242.80934491664709</v>
      </c>
      <c r="H14" s="86">
        <v>283.52605639685436</v>
      </c>
      <c r="J14" s="59" t="s">
        <v>29</v>
      </c>
      <c r="K14" s="107">
        <f t="shared" si="1"/>
        <v>0.65179804033805855</v>
      </c>
      <c r="L14" s="107">
        <f t="shared" si="0"/>
        <v>0.34820195966194151</v>
      </c>
    </row>
    <row r="15" spans="2:13" x14ac:dyDescent="0.35">
      <c r="B15" s="59" t="s">
        <v>30</v>
      </c>
      <c r="C15" s="55">
        <v>91827</v>
      </c>
      <c r="D15" s="55">
        <v>61629</v>
      </c>
      <c r="E15" s="56">
        <v>153456</v>
      </c>
      <c r="F15" s="85">
        <v>468.92617860936355</v>
      </c>
      <c r="G15" s="85">
        <v>368.73343424855062</v>
      </c>
      <c r="H15" s="86">
        <v>422.78922528866735</v>
      </c>
      <c r="J15" s="59" t="s">
        <v>30</v>
      </c>
      <c r="K15" s="107">
        <f t="shared" si="1"/>
        <v>0.59839302471066624</v>
      </c>
      <c r="L15" s="107">
        <f t="shared" si="0"/>
        <v>0.40160697528933376</v>
      </c>
    </row>
    <row r="16" spans="2:13" x14ac:dyDescent="0.35">
      <c r="B16" s="59" t="s">
        <v>31</v>
      </c>
      <c r="C16" s="55">
        <v>88942</v>
      </c>
      <c r="D16" s="55">
        <v>109901</v>
      </c>
      <c r="E16" s="56">
        <v>198843</v>
      </c>
      <c r="F16" s="85">
        <v>668.10390156693654</v>
      </c>
      <c r="G16" s="85">
        <v>591.49843111716291</v>
      </c>
      <c r="H16" s="86">
        <v>623.47496449030655</v>
      </c>
      <c r="J16" s="59" t="s">
        <v>31</v>
      </c>
      <c r="K16" s="107">
        <f t="shared" si="1"/>
        <v>0.44729761671268287</v>
      </c>
      <c r="L16" s="107">
        <f t="shared" si="0"/>
        <v>0.55270238328731713</v>
      </c>
    </row>
    <row r="17" spans="1:12" x14ac:dyDescent="0.35">
      <c r="B17" s="59" t="s">
        <v>32</v>
      </c>
      <c r="C17" s="55">
        <v>27384</v>
      </c>
      <c r="D17" s="55">
        <v>58541</v>
      </c>
      <c r="E17" s="56">
        <v>85925</v>
      </c>
      <c r="F17" s="85">
        <v>581.11750100800032</v>
      </c>
      <c r="G17" s="85">
        <v>554.16611446638524</v>
      </c>
      <c r="H17" s="86">
        <v>562.47995234385735</v>
      </c>
      <c r="J17" s="59" t="s">
        <v>32</v>
      </c>
      <c r="K17" s="107">
        <f t="shared" si="1"/>
        <v>0.31869653767820771</v>
      </c>
      <c r="L17" s="107">
        <f t="shared" si="0"/>
        <v>0.68130346232179229</v>
      </c>
    </row>
    <row r="18" spans="1:12" x14ac:dyDescent="0.35">
      <c r="B18" s="58" t="s">
        <v>5</v>
      </c>
      <c r="C18" s="56">
        <f>SUM(C8:C17)</f>
        <v>365021</v>
      </c>
      <c r="D18" s="56">
        <f>SUM(D8:D17)</f>
        <v>322893</v>
      </c>
      <c r="E18" s="56">
        <f>SUM(E8:E17)</f>
        <v>687914</v>
      </c>
      <c r="F18" s="86">
        <v>208.54136279938962</v>
      </c>
      <c r="G18" s="86">
        <v>231.97952730901505</v>
      </c>
      <c r="H18" s="86">
        <v>218.92360138702892</v>
      </c>
      <c r="J18" s="58" t="s">
        <v>5</v>
      </c>
      <c r="K18" s="107">
        <f t="shared" si="1"/>
        <v>0.53062010658309033</v>
      </c>
      <c r="L18" s="107">
        <f t="shared" si="0"/>
        <v>0.46937989341690967</v>
      </c>
    </row>
    <row r="20" spans="1:12" x14ac:dyDescent="0.35">
      <c r="A20" s="139"/>
      <c r="B20" s="139"/>
      <c r="C20" s="139"/>
      <c r="D20" s="139"/>
      <c r="E20" s="139"/>
    </row>
    <row r="21" spans="1:12" x14ac:dyDescent="0.35">
      <c r="A21" s="139"/>
      <c r="B21" s="139"/>
      <c r="C21" s="139"/>
      <c r="D21" s="139"/>
      <c r="E21" s="139"/>
      <c r="G21" s="140"/>
      <c r="H21" s="140"/>
      <c r="I21" s="140"/>
    </row>
    <row r="22" spans="1:12" x14ac:dyDescent="0.35">
      <c r="A22" s="139"/>
      <c r="B22" s="139"/>
      <c r="C22" s="139"/>
      <c r="D22" s="139"/>
      <c r="E22" s="139"/>
      <c r="G22" s="140"/>
      <c r="H22" s="140"/>
    </row>
    <row r="23" spans="1:12" x14ac:dyDescent="0.35">
      <c r="A23" s="139"/>
      <c r="B23" s="139"/>
      <c r="C23" s="139"/>
      <c r="D23" s="139"/>
      <c r="E23" s="139"/>
      <c r="G23" s="140"/>
      <c r="H23" s="140"/>
      <c r="I23" s="140"/>
    </row>
    <row r="24" spans="1:12" x14ac:dyDescent="0.35">
      <c r="A24" s="139"/>
      <c r="B24" s="139"/>
      <c r="C24" s="139"/>
      <c r="D24" s="139"/>
      <c r="E24" s="139"/>
      <c r="G24" s="140"/>
      <c r="H24" s="140"/>
      <c r="I24" s="140"/>
    </row>
    <row r="25" spans="1:12" x14ac:dyDescent="0.35">
      <c r="A25" s="139"/>
      <c r="B25" s="139"/>
      <c r="C25" s="139"/>
      <c r="D25" s="139"/>
      <c r="E25" s="139"/>
      <c r="G25" s="140"/>
      <c r="H25" s="140"/>
      <c r="I25" s="140"/>
    </row>
    <row r="26" spans="1:12" x14ac:dyDescent="0.35">
      <c r="A26" s="139"/>
      <c r="B26" s="139"/>
      <c r="C26" s="139"/>
      <c r="D26" s="139"/>
      <c r="E26" s="139"/>
      <c r="G26" s="140"/>
      <c r="H26" s="140"/>
      <c r="I26" s="140"/>
    </row>
    <row r="27" spans="1:12" x14ac:dyDescent="0.35">
      <c r="A27" s="139"/>
      <c r="B27" s="139"/>
      <c r="C27" s="139"/>
      <c r="D27" s="139"/>
      <c r="E27" s="139"/>
      <c r="G27" s="140"/>
      <c r="H27" s="140"/>
      <c r="I27" s="140"/>
    </row>
    <row r="28" spans="1:12" x14ac:dyDescent="0.35">
      <c r="A28" s="139"/>
      <c r="B28" s="139"/>
      <c r="C28" s="139"/>
      <c r="D28" s="139"/>
      <c r="E28" s="139"/>
      <c r="G28" s="140"/>
      <c r="H28" s="140"/>
      <c r="I28" s="140"/>
    </row>
    <row r="29" spans="1:12" x14ac:dyDescent="0.35">
      <c r="A29" s="139"/>
      <c r="B29" s="139"/>
      <c r="C29" s="139"/>
      <c r="D29" s="139"/>
      <c r="E29" s="139"/>
      <c r="G29" s="140"/>
      <c r="H29" s="140"/>
      <c r="I29" s="140"/>
    </row>
    <row r="30" spans="1:12" x14ac:dyDescent="0.35">
      <c r="A30" s="139"/>
      <c r="B30" s="139"/>
      <c r="C30" s="139"/>
      <c r="D30" s="139"/>
      <c r="E30" s="139"/>
      <c r="G30" s="140"/>
      <c r="H30" s="140"/>
      <c r="I30" s="140"/>
    </row>
    <row r="31" spans="1:12" x14ac:dyDescent="0.35">
      <c r="A31" s="139"/>
      <c r="B31" s="139"/>
      <c r="C31" s="139"/>
      <c r="D31" s="139"/>
      <c r="E31" s="139"/>
      <c r="G31" s="140"/>
      <c r="H31" s="140"/>
      <c r="I31" s="140"/>
    </row>
    <row r="32" spans="1:12" x14ac:dyDescent="0.35">
      <c r="A32" s="139"/>
      <c r="B32" s="139"/>
      <c r="C32" s="139"/>
      <c r="D32" s="139"/>
      <c r="E32" s="139"/>
      <c r="G32" s="140"/>
      <c r="H32" s="140"/>
      <c r="I32" s="140"/>
    </row>
    <row r="33" spans="1:9" x14ac:dyDescent="0.35">
      <c r="A33" s="139"/>
      <c r="B33" s="139"/>
      <c r="C33" s="139"/>
      <c r="D33" s="139"/>
      <c r="E33" s="139"/>
      <c r="F33" s="140"/>
      <c r="G33" s="140"/>
      <c r="H33" s="140"/>
      <c r="I33" s="140"/>
    </row>
    <row r="34" spans="1:9" x14ac:dyDescent="0.35">
      <c r="A34" s="139"/>
      <c r="B34" s="139"/>
      <c r="C34" s="139"/>
      <c r="D34" s="139"/>
      <c r="E34" s="139"/>
    </row>
  </sheetData>
  <mergeCells count="5">
    <mergeCell ref="C6:E6"/>
    <mergeCell ref="F6:H6"/>
    <mergeCell ref="B4:L4"/>
    <mergeCell ref="B2:M2"/>
    <mergeCell ref="J6:L6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W73"/>
  <sheetViews>
    <sheetView showGridLines="0" topLeftCell="A20" workbookViewId="0">
      <selection activeCell="B6" sqref="B6:I39"/>
    </sheetView>
  </sheetViews>
  <sheetFormatPr baseColWidth="10" defaultRowHeight="14.5" x14ac:dyDescent="0.35"/>
  <cols>
    <col min="1" max="1" width="4.453125" customWidth="1"/>
    <col min="2" max="2" width="9.1796875" customWidth="1"/>
    <col min="3" max="3" width="56.26953125" bestFit="1" customWidth="1"/>
    <col min="4" max="4" width="10.54296875" customWidth="1"/>
    <col min="5" max="5" width="12.26953125" customWidth="1"/>
    <col min="6" max="7" width="14.1796875" customWidth="1"/>
    <col min="8" max="9" width="14.54296875" customWidth="1"/>
    <col min="10" max="10" width="14.81640625" customWidth="1"/>
    <col min="11" max="11" width="66.7265625" bestFit="1" customWidth="1"/>
    <col min="12" max="12" width="55" bestFit="1" customWidth="1"/>
    <col min="13" max="13" width="13.81640625" bestFit="1" customWidth="1"/>
    <col min="16" max="16" width="7" customWidth="1"/>
  </cols>
  <sheetData>
    <row r="1" spans="1:21" ht="9" customHeight="1" x14ac:dyDescent="0.35"/>
    <row r="2" spans="1:21" ht="36.75" customHeight="1" x14ac:dyDescent="0.35">
      <c r="B2" s="361" t="s">
        <v>188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4" spans="1:21" ht="15.5" x14ac:dyDescent="0.35">
      <c r="B4" s="339" t="str">
        <f>CONCATENATE("Tableau 7 : Effectifs et taux de prévalence des patients en ALD 1 à 32 au 31 décembre ",'Prevalence Tableau 1'!A1," par ALD")</f>
        <v>Tableau 7 : Effectifs et taux de prévalence des patients en ALD 1 à 32 au 31 décembre 2020 par ALD</v>
      </c>
      <c r="C4" s="339"/>
      <c r="D4" s="339"/>
      <c r="E4" s="339"/>
      <c r="F4" s="339"/>
      <c r="G4" s="339"/>
      <c r="H4" s="339"/>
      <c r="I4" s="339"/>
      <c r="J4" s="339"/>
      <c r="K4" s="339"/>
    </row>
    <row r="6" spans="1:21" ht="35.25" customHeight="1" x14ac:dyDescent="0.35">
      <c r="B6" s="364" t="s">
        <v>34</v>
      </c>
      <c r="C6" s="364" t="s">
        <v>35</v>
      </c>
      <c r="D6" s="365" t="s">
        <v>106</v>
      </c>
      <c r="E6" s="365" t="s">
        <v>1</v>
      </c>
      <c r="F6" s="365" t="s">
        <v>1</v>
      </c>
      <c r="G6" s="365"/>
      <c r="H6" s="365" t="s">
        <v>265</v>
      </c>
      <c r="I6" s="365"/>
      <c r="K6" s="193"/>
      <c r="L6" s="193"/>
      <c r="M6" s="193"/>
      <c r="N6" s="193"/>
      <c r="O6" s="193"/>
      <c r="P6" s="193"/>
      <c r="Q6" s="150"/>
      <c r="R6" s="150"/>
      <c r="S6" s="150"/>
    </row>
    <row r="7" spans="1:21" x14ac:dyDescent="0.35">
      <c r="B7" s="364"/>
      <c r="C7" s="364"/>
      <c r="D7" s="364"/>
      <c r="E7" s="365"/>
      <c r="F7" s="316" t="s">
        <v>2</v>
      </c>
      <c r="G7" s="316" t="s">
        <v>4</v>
      </c>
      <c r="H7" s="316" t="s">
        <v>2</v>
      </c>
      <c r="I7" s="316" t="s">
        <v>4</v>
      </c>
      <c r="K7" s="193"/>
      <c r="L7" s="193"/>
      <c r="M7" s="193"/>
      <c r="N7" s="193"/>
      <c r="O7" s="193"/>
      <c r="P7" s="193"/>
      <c r="Q7" s="150"/>
      <c r="R7" s="150"/>
      <c r="S7" s="150"/>
    </row>
    <row r="8" spans="1:21" x14ac:dyDescent="0.35">
      <c r="A8" s="87"/>
      <c r="B8" s="128" t="s">
        <v>107</v>
      </c>
      <c r="C8" s="251" t="s">
        <v>108</v>
      </c>
      <c r="D8" s="129">
        <v>178876</v>
      </c>
      <c r="E8" s="94">
        <v>56.925979296403604</v>
      </c>
      <c r="F8" s="94">
        <v>55.630313319247101</v>
      </c>
      <c r="G8" s="94">
        <v>57.939169984568828</v>
      </c>
      <c r="H8" s="94">
        <v>50.514037740172597</v>
      </c>
      <c r="I8" s="94">
        <v>50.514037740172597</v>
      </c>
      <c r="K8" s="193"/>
      <c r="L8" s="193"/>
      <c r="M8" s="193"/>
      <c r="N8" s="193"/>
      <c r="O8" s="193"/>
      <c r="P8" s="193"/>
      <c r="Q8" s="150"/>
      <c r="R8" s="150"/>
      <c r="S8" s="150"/>
    </row>
    <row r="9" spans="1:21" x14ac:dyDescent="0.35">
      <c r="A9" s="87"/>
      <c r="B9" s="128" t="s">
        <v>109</v>
      </c>
      <c r="C9" s="251" t="s">
        <v>110</v>
      </c>
      <c r="D9" s="129">
        <v>147853</v>
      </c>
      <c r="E9" s="94">
        <v>47.053136345351874</v>
      </c>
      <c r="F9" s="94">
        <v>50.767905522152049</v>
      </c>
      <c r="G9" s="94">
        <v>44.092820133995829</v>
      </c>
      <c r="H9" s="94">
        <v>39.56515466269218</v>
      </c>
      <c r="I9" s="94">
        <v>39.56515466269218</v>
      </c>
      <c r="J9" s="90"/>
      <c r="K9" s="193"/>
      <c r="L9" s="193"/>
      <c r="M9" s="193"/>
      <c r="N9" s="193"/>
      <c r="O9" s="193"/>
      <c r="P9" s="193"/>
      <c r="Q9" s="150"/>
      <c r="R9" s="150"/>
      <c r="S9" s="150"/>
    </row>
    <row r="10" spans="1:21" x14ac:dyDescent="0.35">
      <c r="A10" s="87"/>
      <c r="B10" s="128" t="s">
        <v>111</v>
      </c>
      <c r="C10" s="251" t="s">
        <v>112</v>
      </c>
      <c r="D10" s="129">
        <v>137003</v>
      </c>
      <c r="E10" s="94">
        <v>43.600203166132872</v>
      </c>
      <c r="F10" s="94">
        <v>44.773953357381941</v>
      </c>
      <c r="G10" s="94">
        <v>42.657109737292991</v>
      </c>
      <c r="H10" s="94">
        <v>40.819512866353513</v>
      </c>
      <c r="I10" s="94">
        <v>40.819512866353513</v>
      </c>
      <c r="J10" s="90"/>
      <c r="K10" s="193"/>
      <c r="L10" s="193"/>
      <c r="M10" s="193"/>
      <c r="N10" s="193"/>
      <c r="O10" s="193"/>
      <c r="P10" s="193"/>
      <c r="Q10" s="150"/>
      <c r="R10" s="150"/>
      <c r="S10" s="150"/>
    </row>
    <row r="11" spans="1:21" ht="24" customHeight="1" x14ac:dyDescent="0.35">
      <c r="A11" s="87"/>
      <c r="B11" s="128" t="s">
        <v>113</v>
      </c>
      <c r="C11" s="251" t="s">
        <v>114</v>
      </c>
      <c r="D11" s="129">
        <v>98651</v>
      </c>
      <c r="E11" s="94">
        <v>31.39495954498933</v>
      </c>
      <c r="F11" s="94">
        <v>21.860718742613532</v>
      </c>
      <c r="G11" s="94">
        <v>38.969282196219844</v>
      </c>
      <c r="H11" s="94">
        <v>17.597644477410839</v>
      </c>
      <c r="I11" s="94">
        <v>17.597644477410839</v>
      </c>
      <c r="J11" s="89"/>
      <c r="K11" s="193"/>
      <c r="L11" s="193"/>
      <c r="M11" s="193"/>
      <c r="N11" s="193"/>
      <c r="O11" s="193"/>
      <c r="P11" s="193"/>
      <c r="Q11" s="150"/>
      <c r="R11" s="150"/>
      <c r="S11" s="150"/>
    </row>
    <row r="12" spans="1:21" x14ac:dyDescent="0.35">
      <c r="A12" s="87"/>
      <c r="B12" s="128" t="s">
        <v>115</v>
      </c>
      <c r="C12" s="251" t="s">
        <v>116</v>
      </c>
      <c r="D12" s="129">
        <v>60904</v>
      </c>
      <c r="E12" s="94">
        <v>19.382252750889808</v>
      </c>
      <c r="F12" s="94">
        <v>22.309744285341722</v>
      </c>
      <c r="G12" s="94">
        <v>17.029136408484458</v>
      </c>
      <c r="H12" s="94">
        <v>21.282008528956617</v>
      </c>
      <c r="I12" s="94">
        <v>21.282008528956617</v>
      </c>
      <c r="J12" s="89"/>
      <c r="K12" s="193"/>
      <c r="L12" s="193"/>
      <c r="M12" s="193"/>
      <c r="N12" s="193"/>
      <c r="O12" s="193"/>
      <c r="P12" s="193"/>
      <c r="Q12" s="150"/>
      <c r="R12" s="150"/>
      <c r="S12" s="150"/>
    </row>
    <row r="13" spans="1:21" ht="24" customHeight="1" x14ac:dyDescent="0.35">
      <c r="A13" s="87"/>
      <c r="B13" s="128" t="s">
        <v>117</v>
      </c>
      <c r="C13" s="251" t="s">
        <v>118</v>
      </c>
      <c r="D13" s="129">
        <v>40792</v>
      </c>
      <c r="E13" s="94">
        <v>12.98175578310615</v>
      </c>
      <c r="F13" s="94">
        <v>14.316371183911523</v>
      </c>
      <c r="G13" s="94">
        <v>11.91645342396648</v>
      </c>
      <c r="H13" s="94">
        <v>11.54217723506736</v>
      </c>
      <c r="I13" s="94">
        <v>11.54217723506736</v>
      </c>
      <c r="K13" s="193"/>
      <c r="L13" s="193"/>
      <c r="M13" s="193"/>
      <c r="N13" s="193"/>
      <c r="O13" s="193"/>
      <c r="P13" s="193"/>
      <c r="Q13" s="150"/>
      <c r="R13" s="150"/>
      <c r="S13" s="150"/>
      <c r="T13" s="111"/>
      <c r="U13" s="111"/>
    </row>
    <row r="14" spans="1:21" x14ac:dyDescent="0.35">
      <c r="A14" s="87"/>
      <c r="B14" s="128" t="s">
        <v>121</v>
      </c>
      <c r="C14" s="251" t="s">
        <v>122</v>
      </c>
      <c r="D14" s="129">
        <v>40426</v>
      </c>
      <c r="E14" s="94">
        <v>12.865278958811759</v>
      </c>
      <c r="F14" s="94">
        <v>10.686807916930993</v>
      </c>
      <c r="G14" s="94">
        <v>14.595341625374996</v>
      </c>
      <c r="H14" s="94">
        <v>8.5900899338822647</v>
      </c>
      <c r="I14" s="94">
        <v>8.5900899338822647</v>
      </c>
      <c r="K14" s="193"/>
      <c r="L14" s="193"/>
      <c r="M14" s="193"/>
      <c r="N14" s="193"/>
      <c r="O14" s="193"/>
      <c r="P14" s="193"/>
      <c r="Q14" s="150"/>
      <c r="R14" s="150"/>
      <c r="S14" s="150"/>
      <c r="T14" s="111"/>
      <c r="U14" s="111"/>
    </row>
    <row r="15" spans="1:21" x14ac:dyDescent="0.35">
      <c r="A15" s="87"/>
      <c r="B15" s="128" t="s">
        <v>119</v>
      </c>
      <c r="C15" s="251" t="s">
        <v>120</v>
      </c>
      <c r="D15" s="129">
        <v>38170</v>
      </c>
      <c r="E15" s="94">
        <v>12.147323451685669</v>
      </c>
      <c r="F15" s="94">
        <v>20.191062164533019</v>
      </c>
      <c r="G15" s="94">
        <v>5.7491260334343988</v>
      </c>
      <c r="H15" s="94">
        <v>14.655399496438772</v>
      </c>
      <c r="I15" s="94">
        <v>14.655399496438772</v>
      </c>
      <c r="K15" s="193"/>
      <c r="L15" s="193"/>
      <c r="M15" s="193"/>
      <c r="N15" s="193"/>
      <c r="O15" s="193"/>
      <c r="P15" s="193"/>
      <c r="Q15" s="150"/>
      <c r="R15" s="150"/>
      <c r="S15" s="150"/>
      <c r="T15" s="111"/>
      <c r="U15" s="111"/>
    </row>
    <row r="16" spans="1:21" x14ac:dyDescent="0.35">
      <c r="A16" s="87"/>
      <c r="B16" s="128" t="s">
        <v>123</v>
      </c>
      <c r="C16" s="251" t="s">
        <v>124</v>
      </c>
      <c r="D16" s="129">
        <v>27952</v>
      </c>
      <c r="E16" s="94">
        <v>8.8955196521225517</v>
      </c>
      <c r="F16" s="94">
        <v>11.847089919340643</v>
      </c>
      <c r="G16" s="94">
        <v>6.5466794412327118</v>
      </c>
      <c r="H16" s="94">
        <v>10.466870092201258</v>
      </c>
      <c r="I16" s="94">
        <v>10.466870092201258</v>
      </c>
      <c r="K16" s="193"/>
      <c r="L16" s="193"/>
      <c r="M16" s="193"/>
      <c r="N16" s="193"/>
      <c r="O16" s="193"/>
      <c r="P16" s="193"/>
      <c r="Q16" s="150"/>
      <c r="R16" s="150"/>
      <c r="S16" s="150"/>
      <c r="T16" s="111"/>
      <c r="U16" s="111"/>
    </row>
    <row r="17" spans="1:21" x14ac:dyDescent="0.35">
      <c r="A17" s="87"/>
      <c r="B17" s="128" t="s">
        <v>127</v>
      </c>
      <c r="C17" s="251" t="s">
        <v>128</v>
      </c>
      <c r="D17" s="129">
        <v>20880</v>
      </c>
      <c r="E17" s="94">
        <v>6.644907353188283</v>
      </c>
      <c r="F17" s="94">
        <v>6.7281987322392434</v>
      </c>
      <c r="G17" s="94">
        <v>6.5775303610186064</v>
      </c>
      <c r="H17" s="94">
        <v>5.872075698610546</v>
      </c>
      <c r="I17" s="94">
        <v>5.872075698610546</v>
      </c>
      <c r="K17" s="193"/>
      <c r="L17" s="193"/>
      <c r="M17" s="193"/>
      <c r="N17" s="193"/>
      <c r="O17" s="193"/>
      <c r="P17" s="193"/>
      <c r="Q17" s="150"/>
      <c r="R17" s="150"/>
      <c r="S17" s="150"/>
      <c r="T17" s="111"/>
      <c r="U17" s="111"/>
    </row>
    <row r="18" spans="1:21" x14ac:dyDescent="0.35">
      <c r="A18" s="87"/>
      <c r="B18" s="128" t="s">
        <v>131</v>
      </c>
      <c r="C18" s="251" t="s">
        <v>132</v>
      </c>
      <c r="D18" s="129">
        <v>17209</v>
      </c>
      <c r="E18" s="94">
        <v>5.4766384406617412</v>
      </c>
      <c r="F18" s="94">
        <v>5.1864246287277203</v>
      </c>
      <c r="G18" s="94">
        <v>5.7045635937436616</v>
      </c>
      <c r="H18" s="94">
        <v>5.0400396838633368</v>
      </c>
      <c r="I18" s="94">
        <v>5.0400396838633368</v>
      </c>
      <c r="K18" s="193"/>
      <c r="L18" s="193"/>
      <c r="M18" s="193"/>
      <c r="N18" s="193"/>
      <c r="O18" s="193"/>
      <c r="P18" s="193"/>
      <c r="Q18" s="150"/>
      <c r="R18" s="150"/>
      <c r="S18" s="150"/>
      <c r="T18" s="111"/>
      <c r="U18" s="111"/>
    </row>
    <row r="19" spans="1:21" x14ac:dyDescent="0.35">
      <c r="A19" s="87"/>
      <c r="B19" s="128" t="s">
        <v>129</v>
      </c>
      <c r="C19" s="251" t="s">
        <v>130</v>
      </c>
      <c r="D19" s="129">
        <v>17042</v>
      </c>
      <c r="E19" s="94">
        <v>5.4234919115438078</v>
      </c>
      <c r="F19" s="94">
        <v>7.8942282615958161</v>
      </c>
      <c r="G19" s="94">
        <v>3.4575882693376707</v>
      </c>
      <c r="H19" s="94">
        <v>7.3248552637131192</v>
      </c>
      <c r="I19" s="94">
        <v>7.3248552637131192</v>
      </c>
      <c r="K19" s="193"/>
      <c r="L19" s="193"/>
      <c r="M19" s="193"/>
      <c r="N19" s="193"/>
      <c r="O19" s="193"/>
      <c r="P19" s="193"/>
      <c r="Q19" s="150"/>
      <c r="R19" s="150"/>
      <c r="S19" s="150"/>
      <c r="T19" s="111"/>
      <c r="U19" s="111"/>
    </row>
    <row r="20" spans="1:21" x14ac:dyDescent="0.35">
      <c r="A20" s="87"/>
      <c r="B20" s="128" t="s">
        <v>125</v>
      </c>
      <c r="C20" s="251" t="s">
        <v>126</v>
      </c>
      <c r="D20" s="129">
        <v>16784</v>
      </c>
      <c r="E20" s="94">
        <v>5.3413852976969416</v>
      </c>
      <c r="F20" s="94">
        <v>7.3726401911627457</v>
      </c>
      <c r="G20" s="94">
        <v>3.7261055341408276</v>
      </c>
      <c r="H20" s="94">
        <v>5.7181606889446499</v>
      </c>
      <c r="I20" s="94">
        <v>5.7181606889446499</v>
      </c>
      <c r="K20" s="193"/>
      <c r="L20" s="193"/>
      <c r="M20" s="193"/>
      <c r="N20" s="193"/>
      <c r="O20" s="193"/>
      <c r="P20" s="193"/>
      <c r="Q20" s="150"/>
      <c r="R20" s="150"/>
      <c r="S20" s="150"/>
      <c r="T20" s="111"/>
      <c r="U20" s="111"/>
    </row>
    <row r="21" spans="1:21" x14ac:dyDescent="0.35">
      <c r="A21" s="87"/>
      <c r="B21" s="128" t="s">
        <v>133</v>
      </c>
      <c r="C21" s="251" t="s">
        <v>134</v>
      </c>
      <c r="D21" s="129">
        <v>13692</v>
      </c>
      <c r="E21" s="94">
        <v>4.357378902291857</v>
      </c>
      <c r="F21" s="94">
        <v>4.4643915560207859</v>
      </c>
      <c r="G21" s="94">
        <v>4.2717097636876673</v>
      </c>
      <c r="H21" s="94">
        <v>3.7688193895755595</v>
      </c>
      <c r="I21" s="94">
        <v>3.7688193895755595</v>
      </c>
      <c r="K21" s="193"/>
      <c r="L21" s="193"/>
      <c r="M21" s="193"/>
      <c r="N21" s="193"/>
      <c r="O21" s="193"/>
      <c r="P21" s="193"/>
      <c r="Q21" s="150"/>
      <c r="R21" s="150"/>
      <c r="S21" s="150"/>
      <c r="T21" s="111"/>
      <c r="U21" s="111"/>
    </row>
    <row r="22" spans="1:21" x14ac:dyDescent="0.35">
      <c r="A22" s="87"/>
      <c r="B22" s="128" t="s">
        <v>135</v>
      </c>
      <c r="C22" s="251" t="s">
        <v>136</v>
      </c>
      <c r="D22" s="129">
        <v>12756</v>
      </c>
      <c r="E22" s="94">
        <v>4.0595037450799678</v>
      </c>
      <c r="F22" s="94">
        <v>4.0742781644985318</v>
      </c>
      <c r="G22" s="94">
        <v>4.047754938575248</v>
      </c>
      <c r="H22" s="94">
        <v>3.3493393053063443</v>
      </c>
      <c r="I22" s="94">
        <v>3.3493393053063443</v>
      </c>
      <c r="K22" s="193"/>
      <c r="L22" s="193"/>
      <c r="M22" s="193"/>
      <c r="N22" s="193"/>
      <c r="O22" s="193"/>
      <c r="P22" s="193"/>
      <c r="Q22" s="150"/>
      <c r="R22" s="150"/>
      <c r="S22" s="150"/>
      <c r="T22" s="111"/>
      <c r="U22" s="111"/>
    </row>
    <row r="23" spans="1:21" x14ac:dyDescent="0.35">
      <c r="A23" s="87"/>
      <c r="B23" s="128" t="s">
        <v>137</v>
      </c>
      <c r="C23" s="251" t="s">
        <v>138</v>
      </c>
      <c r="D23" s="129">
        <v>7406</v>
      </c>
      <c r="E23" s="94">
        <v>2.3569053571701351</v>
      </c>
      <c r="F23" s="94">
        <v>3.7150577303159773</v>
      </c>
      <c r="G23" s="94">
        <v>1.2768852911384161</v>
      </c>
      <c r="H23" s="94">
        <v>3.3438255572066198</v>
      </c>
      <c r="I23" s="94">
        <v>3.3438255572066198</v>
      </c>
      <c r="K23" s="193"/>
      <c r="L23" s="193"/>
      <c r="M23" s="193"/>
      <c r="N23" s="193"/>
      <c r="O23" s="193"/>
      <c r="P23" s="193"/>
      <c r="Q23" s="150"/>
      <c r="R23" s="150"/>
      <c r="S23" s="150"/>
      <c r="T23" s="111"/>
      <c r="U23" s="111"/>
    </row>
    <row r="24" spans="1:21" x14ac:dyDescent="0.35">
      <c r="A24" s="87"/>
      <c r="B24" s="128" t="s">
        <v>141</v>
      </c>
      <c r="C24" s="251" t="s">
        <v>142</v>
      </c>
      <c r="D24" s="129">
        <v>7002</v>
      </c>
      <c r="E24" s="94">
        <v>2.2283353106812429</v>
      </c>
      <c r="F24" s="94">
        <v>2.2587780901399022</v>
      </c>
      <c r="G24" s="94">
        <v>2.2035555113739917</v>
      </c>
      <c r="H24" s="94">
        <v>2.4065619083361609</v>
      </c>
      <c r="I24" s="94">
        <v>2.4065619083361609</v>
      </c>
      <c r="K24" s="193"/>
      <c r="L24" s="193"/>
      <c r="M24" s="193"/>
      <c r="N24" s="193"/>
      <c r="O24" s="193"/>
      <c r="P24" s="193"/>
      <c r="Q24" s="150"/>
      <c r="R24" s="150"/>
      <c r="S24" s="150"/>
      <c r="T24" s="111"/>
      <c r="U24" s="111"/>
    </row>
    <row r="25" spans="1:21" x14ac:dyDescent="0.35">
      <c r="A25" s="87"/>
      <c r="B25" s="128" t="s">
        <v>139</v>
      </c>
      <c r="C25" s="251" t="s">
        <v>140</v>
      </c>
      <c r="D25" s="129">
        <v>6043</v>
      </c>
      <c r="E25" s="94">
        <v>1.9231405716147889</v>
      </c>
      <c r="F25" s="94">
        <v>1.6631906102652267</v>
      </c>
      <c r="G25" s="94">
        <v>2.1298560918854652</v>
      </c>
      <c r="H25" s="94">
        <v>1.6316934132387464</v>
      </c>
      <c r="I25" s="94">
        <v>1.6316934132387464</v>
      </c>
      <c r="K25" s="193"/>
      <c r="L25" s="193"/>
      <c r="M25" s="193"/>
      <c r="N25" s="193"/>
      <c r="O25" s="193"/>
      <c r="P25" s="193"/>
      <c r="Q25" s="150"/>
      <c r="R25" s="150"/>
      <c r="S25" s="150"/>
      <c r="T25" s="111"/>
      <c r="U25" s="111"/>
    </row>
    <row r="26" spans="1:21" x14ac:dyDescent="0.35">
      <c r="A26" s="87"/>
      <c r="B26" s="128" t="s">
        <v>143</v>
      </c>
      <c r="C26" s="251" t="s">
        <v>144</v>
      </c>
      <c r="D26" s="129">
        <v>5573</v>
      </c>
      <c r="E26" s="94">
        <v>1.7735665076301868</v>
      </c>
      <c r="F26" s="94">
        <v>1.6962388902100218</v>
      </c>
      <c r="G26" s="94">
        <v>1.8344871006019927</v>
      </c>
      <c r="H26" s="94">
        <v>1.8422451526899408</v>
      </c>
      <c r="I26" s="94">
        <v>1.8422451526899408</v>
      </c>
      <c r="K26" s="193"/>
      <c r="L26" s="193"/>
      <c r="M26" s="193"/>
      <c r="N26" s="193"/>
      <c r="O26" s="193"/>
      <c r="P26" s="193"/>
      <c r="Q26" s="150"/>
      <c r="R26" s="150"/>
      <c r="S26" s="150"/>
      <c r="T26" s="111"/>
      <c r="U26" s="111"/>
    </row>
    <row r="27" spans="1:21" x14ac:dyDescent="0.35">
      <c r="A27" s="87"/>
      <c r="B27" s="128" t="s">
        <v>145</v>
      </c>
      <c r="C27" s="251" t="s">
        <v>37</v>
      </c>
      <c r="D27" s="129">
        <v>4216</v>
      </c>
      <c r="E27" s="94">
        <v>1.3417111782108142</v>
      </c>
      <c r="F27" s="94">
        <v>2.2609334127449974</v>
      </c>
      <c r="G27" s="94">
        <v>0.61016263576547136</v>
      </c>
      <c r="H27" s="94">
        <v>1.6419189778462877</v>
      </c>
      <c r="I27" s="94">
        <v>1.6419189778462877</v>
      </c>
      <c r="K27" s="193"/>
      <c r="L27" s="193"/>
      <c r="M27" s="193"/>
      <c r="N27" s="193"/>
      <c r="O27" s="193"/>
      <c r="P27" s="193"/>
      <c r="Q27" s="150"/>
      <c r="R27" s="150"/>
      <c r="S27" s="150"/>
      <c r="T27" s="111"/>
      <c r="U27" s="111"/>
    </row>
    <row r="28" spans="1:21" x14ac:dyDescent="0.35">
      <c r="A28" s="87"/>
      <c r="B28" s="128" t="s">
        <v>146</v>
      </c>
      <c r="C28" s="251" t="s">
        <v>147</v>
      </c>
      <c r="D28" s="129">
        <v>4081</v>
      </c>
      <c r="E28" s="94">
        <v>1.298748415151407</v>
      </c>
      <c r="F28" s="94">
        <v>1.0517974312865193</v>
      </c>
      <c r="G28" s="94">
        <v>1.4951269829571521</v>
      </c>
      <c r="H28" s="94">
        <v>1.0343682567946704</v>
      </c>
      <c r="I28" s="94">
        <v>1.0343682567946704</v>
      </c>
      <c r="K28" s="193"/>
      <c r="L28" s="193"/>
      <c r="M28" s="193"/>
      <c r="N28" s="193"/>
      <c r="O28" s="193"/>
      <c r="P28" s="193"/>
      <c r="Q28" s="150"/>
      <c r="R28" s="150"/>
      <c r="S28" s="150"/>
      <c r="T28" s="111"/>
      <c r="U28" s="111"/>
    </row>
    <row r="29" spans="1:21" x14ac:dyDescent="0.35">
      <c r="A29" s="87"/>
      <c r="B29" s="128" t="s">
        <v>148</v>
      </c>
      <c r="C29" s="251" t="s">
        <v>149</v>
      </c>
      <c r="D29" s="129">
        <v>3484</v>
      </c>
      <c r="E29" s="94">
        <v>1.1087575296220296</v>
      </c>
      <c r="F29" s="94">
        <v>1.6682196963437825</v>
      </c>
      <c r="G29" s="94">
        <v>0.66386608872610264</v>
      </c>
      <c r="H29" s="94">
        <v>1.8271137034905491</v>
      </c>
      <c r="I29" s="94">
        <v>1.8271137034905491</v>
      </c>
      <c r="K29" s="193"/>
      <c r="L29" s="193"/>
      <c r="M29" s="193"/>
      <c r="N29" s="193"/>
      <c r="O29" s="193"/>
      <c r="P29" s="193"/>
      <c r="Q29" s="150"/>
      <c r="R29" s="150"/>
      <c r="S29" s="150"/>
      <c r="T29" s="111"/>
      <c r="U29" s="111"/>
    </row>
    <row r="30" spans="1:21" x14ac:dyDescent="0.35">
      <c r="A30" s="87"/>
      <c r="B30" s="128" t="s">
        <v>150</v>
      </c>
      <c r="C30" s="251" t="s">
        <v>151</v>
      </c>
      <c r="D30" s="129">
        <v>2262</v>
      </c>
      <c r="E30" s="94">
        <v>0.71986496326206395</v>
      </c>
      <c r="F30" s="94">
        <v>0.43106452101906528</v>
      </c>
      <c r="G30" s="94">
        <v>0.94895144008094368</v>
      </c>
      <c r="H30" s="94">
        <v>0.46378429305327318</v>
      </c>
      <c r="I30" s="94">
        <v>0.46378429305327318</v>
      </c>
      <c r="K30" s="193"/>
      <c r="L30" s="193"/>
      <c r="M30" s="193"/>
      <c r="N30" s="193"/>
      <c r="O30" s="193"/>
      <c r="P30" s="193"/>
      <c r="Q30" s="150"/>
      <c r="R30" s="150"/>
      <c r="S30" s="150"/>
      <c r="T30" s="111"/>
      <c r="U30" s="111"/>
    </row>
    <row r="31" spans="1:21" x14ac:dyDescent="0.35">
      <c r="A31" s="87"/>
      <c r="B31" s="128" t="s">
        <v>152</v>
      </c>
      <c r="C31" s="251" t="s">
        <v>153</v>
      </c>
      <c r="D31" s="129">
        <v>1892</v>
      </c>
      <c r="E31" s="94">
        <v>0.60211516821035582</v>
      </c>
      <c r="F31" s="94">
        <v>0.74646006223134798</v>
      </c>
      <c r="G31" s="94">
        <v>0.48733026995126127</v>
      </c>
      <c r="H31" s="94">
        <v>0.62139665369735508</v>
      </c>
      <c r="I31" s="94">
        <v>0.62139665369735508</v>
      </c>
      <c r="K31" s="193"/>
      <c r="L31" s="193"/>
      <c r="M31" s="193"/>
      <c r="N31" s="193"/>
      <c r="O31" s="193"/>
      <c r="P31" s="193"/>
      <c r="Q31" s="150"/>
      <c r="R31" s="150"/>
      <c r="S31" s="150"/>
      <c r="T31" s="111"/>
      <c r="U31" s="111"/>
    </row>
    <row r="32" spans="1:21" x14ac:dyDescent="0.35">
      <c r="A32" s="87"/>
      <c r="B32" s="128" t="s">
        <v>154</v>
      </c>
      <c r="C32" s="251" t="s">
        <v>155</v>
      </c>
      <c r="D32" s="129">
        <v>1883</v>
      </c>
      <c r="E32" s="94">
        <v>0.59925098400639543</v>
      </c>
      <c r="F32" s="94">
        <v>0.59055839379611941</v>
      </c>
      <c r="G32" s="94">
        <v>0.6061634424598924</v>
      </c>
      <c r="H32" s="94">
        <v>0.58124232242484053</v>
      </c>
      <c r="I32" s="94">
        <v>0.58124232242484053</v>
      </c>
      <c r="K32" s="193"/>
      <c r="L32" s="193"/>
      <c r="M32" s="193"/>
      <c r="N32" s="193"/>
      <c r="O32" s="193"/>
      <c r="P32" s="193"/>
      <c r="Q32" s="150"/>
      <c r="R32" s="150"/>
      <c r="S32" s="150"/>
      <c r="T32" s="111"/>
      <c r="U32" s="111"/>
    </row>
    <row r="33" spans="1:23" x14ac:dyDescent="0.35">
      <c r="A33" s="87"/>
      <c r="B33" s="128" t="s">
        <v>156</v>
      </c>
      <c r="C33" s="251" t="s">
        <v>157</v>
      </c>
      <c r="D33" s="129">
        <v>1702</v>
      </c>
      <c r="E33" s="94">
        <v>0.54164905723785706</v>
      </c>
      <c r="F33" s="94">
        <v>0.98139022618673855</v>
      </c>
      <c r="G33" s="94">
        <v>0.19196127866778873</v>
      </c>
      <c r="H33" s="94">
        <v>0.93470462578595437</v>
      </c>
      <c r="I33" s="94">
        <v>0.93470462578595437</v>
      </c>
      <c r="K33" s="193"/>
      <c r="L33" s="193"/>
      <c r="M33" s="193"/>
      <c r="N33" s="193"/>
      <c r="O33" s="193"/>
      <c r="P33" s="193"/>
      <c r="Q33" s="150"/>
      <c r="R33" s="150"/>
      <c r="S33" s="150"/>
      <c r="T33" s="111"/>
      <c r="U33" s="111"/>
    </row>
    <row r="34" spans="1:23" x14ac:dyDescent="0.35">
      <c r="A34" s="87"/>
      <c r="B34" s="128" t="s">
        <v>158</v>
      </c>
      <c r="C34" s="251" t="s">
        <v>159</v>
      </c>
      <c r="D34" s="129">
        <v>1392</v>
      </c>
      <c r="E34" s="94">
        <v>0.44299382354588551</v>
      </c>
      <c r="F34" s="94">
        <v>0.31611398208064784</v>
      </c>
      <c r="G34" s="94">
        <v>0.54331897622936631</v>
      </c>
      <c r="H34" s="94">
        <v>0.30080534595064395</v>
      </c>
      <c r="I34" s="94">
        <v>0.30080534595064395</v>
      </c>
      <c r="K34" s="193"/>
      <c r="L34" s="193"/>
      <c r="M34" s="193"/>
      <c r="N34" s="193"/>
      <c r="O34" s="193"/>
      <c r="P34" s="193"/>
      <c r="Q34" s="150"/>
      <c r="R34" s="150"/>
      <c r="S34" s="150"/>
      <c r="T34" s="111"/>
      <c r="U34" s="111"/>
    </row>
    <row r="35" spans="1:23" x14ac:dyDescent="0.35">
      <c r="A35" s="87"/>
      <c r="B35" s="128" t="s">
        <v>160</v>
      </c>
      <c r="C35" s="251" t="s">
        <v>161</v>
      </c>
      <c r="D35" s="129">
        <v>1018</v>
      </c>
      <c r="E35" s="94">
        <v>0.32397105773686169</v>
      </c>
      <c r="F35" s="94">
        <v>0.23780392742885101</v>
      </c>
      <c r="G35" s="94">
        <v>0.39249225727610371</v>
      </c>
      <c r="H35" s="94">
        <v>0.24305728036721899</v>
      </c>
      <c r="I35" s="94">
        <v>0.24305728036721899</v>
      </c>
      <c r="K35" s="193"/>
      <c r="L35" s="193"/>
      <c r="M35" s="193"/>
      <c r="N35" s="193"/>
      <c r="O35" s="193"/>
      <c r="P35" s="193"/>
      <c r="Q35" s="150"/>
      <c r="R35" s="150"/>
      <c r="S35" s="150"/>
      <c r="T35" s="111"/>
      <c r="U35" s="111"/>
    </row>
    <row r="36" spans="1:23" x14ac:dyDescent="0.35">
      <c r="A36" s="87"/>
      <c r="B36" s="128" t="s">
        <v>164</v>
      </c>
      <c r="C36" s="251" t="s">
        <v>315</v>
      </c>
      <c r="D36" s="129">
        <v>377</v>
      </c>
      <c r="E36" s="94">
        <v>0.11997749387701065</v>
      </c>
      <c r="F36" s="94">
        <v>0.13291156064754511</v>
      </c>
      <c r="G36" s="94">
        <v>0.10969215923873642</v>
      </c>
      <c r="H36" s="94">
        <v>0.12758151738533718</v>
      </c>
      <c r="I36" s="94">
        <v>0.12758151738533718</v>
      </c>
      <c r="K36" s="193"/>
      <c r="L36" s="193"/>
      <c r="M36" s="193"/>
      <c r="N36" s="193"/>
      <c r="O36" s="193"/>
      <c r="P36" s="193"/>
      <c r="Q36" s="150"/>
      <c r="R36" s="150"/>
      <c r="S36" s="150"/>
      <c r="T36" s="111"/>
      <c r="U36" s="111"/>
    </row>
    <row r="37" spans="1:23" x14ac:dyDescent="0.35">
      <c r="A37" s="87"/>
      <c r="B37" s="128" t="s">
        <v>162</v>
      </c>
      <c r="C37" s="251" t="s">
        <v>163</v>
      </c>
      <c r="D37" s="129">
        <v>319</v>
      </c>
      <c r="E37" s="94">
        <v>0.10151941789593209</v>
      </c>
      <c r="F37" s="94">
        <v>9.1960431150733921E-2</v>
      </c>
      <c r="G37" s="94">
        <v>0.10912084590936799</v>
      </c>
      <c r="H37" s="94">
        <v>8.9208369844911012E-2</v>
      </c>
      <c r="I37" s="94">
        <v>8.9208369844911012E-2</v>
      </c>
      <c r="K37" s="193"/>
      <c r="L37" s="193"/>
      <c r="M37" s="193"/>
      <c r="N37" s="193"/>
      <c r="O37" s="193"/>
      <c r="P37" s="193"/>
      <c r="Q37" s="150"/>
      <c r="R37" s="150"/>
      <c r="S37" s="150"/>
      <c r="T37" s="111"/>
      <c r="U37" s="111"/>
    </row>
    <row r="38" spans="1:23" x14ac:dyDescent="0.35">
      <c r="A38" s="87"/>
      <c r="B38" s="128" t="s">
        <v>165</v>
      </c>
      <c r="C38" s="251" t="s">
        <v>166</v>
      </c>
      <c r="D38" s="129">
        <v>194</v>
      </c>
      <c r="E38" s="94">
        <v>6.1739081729814502E-2</v>
      </c>
      <c r="F38" s="94">
        <v>6.6096559889590012E-2</v>
      </c>
      <c r="G38" s="94">
        <v>5.8273959595578718E-2</v>
      </c>
      <c r="H38" s="94">
        <v>6.793212299669478E-2</v>
      </c>
      <c r="I38" s="94">
        <v>6.793212299669478E-2</v>
      </c>
      <c r="K38" s="193"/>
      <c r="L38" s="193"/>
      <c r="M38" s="193"/>
      <c r="N38" s="193"/>
      <c r="O38" s="193"/>
      <c r="P38" s="193"/>
      <c r="Q38" s="150"/>
      <c r="R38" s="150"/>
      <c r="S38" s="150"/>
      <c r="T38" s="111"/>
      <c r="U38" s="111"/>
    </row>
    <row r="39" spans="1:23" x14ac:dyDescent="0.35">
      <c r="A39" s="87"/>
      <c r="B39" s="128" t="s">
        <v>167</v>
      </c>
      <c r="C39" s="251" t="s">
        <v>168</v>
      </c>
      <c r="D39" s="129"/>
      <c r="E39" s="94">
        <v>1.2729707573157628E-3</v>
      </c>
      <c r="F39" s="94">
        <v>7.1844086836510875E-4</v>
      </c>
      <c r="G39" s="94">
        <v>1.7139399881052565E-3</v>
      </c>
      <c r="H39" s="94">
        <v>7.3489379646481015E-4</v>
      </c>
      <c r="I39" s="94">
        <v>7.3489379646481015E-4</v>
      </c>
      <c r="K39" s="193"/>
      <c r="L39" s="193"/>
      <c r="M39" s="193"/>
      <c r="N39" s="193"/>
      <c r="O39" s="193"/>
      <c r="P39" s="193"/>
      <c r="Q39" s="150"/>
      <c r="R39" s="150"/>
      <c r="S39" s="150"/>
      <c r="T39" s="111"/>
      <c r="U39" s="111"/>
    </row>
    <row r="40" spans="1:23" x14ac:dyDescent="0.35">
      <c r="K40" s="193"/>
      <c r="L40" s="193"/>
      <c r="M40" s="193"/>
      <c r="N40" s="193"/>
      <c r="O40" s="193"/>
      <c r="P40" s="193"/>
      <c r="Q40" s="150"/>
      <c r="R40" s="150"/>
      <c r="S40" s="150"/>
    </row>
    <row r="41" spans="1:23" x14ac:dyDescent="0.35">
      <c r="K41" s="193"/>
      <c r="L41" s="193"/>
      <c r="M41" s="193"/>
      <c r="N41" s="193"/>
      <c r="O41" s="193"/>
      <c r="P41" s="193"/>
      <c r="Q41" s="150"/>
      <c r="R41" s="150"/>
      <c r="S41" s="150"/>
    </row>
    <row r="42" spans="1:23" x14ac:dyDescent="0.35">
      <c r="K42" s="193"/>
      <c r="L42" s="193"/>
      <c r="M42" s="193"/>
      <c r="N42" s="193"/>
      <c r="O42" s="193"/>
      <c r="P42" s="193"/>
      <c r="Q42" s="150"/>
      <c r="R42" s="150"/>
      <c r="S42" s="150"/>
    </row>
    <row r="43" spans="1:23" x14ac:dyDescent="0.35">
      <c r="J43" s="142"/>
      <c r="K43" s="193"/>
      <c r="L43" s="193"/>
      <c r="M43" s="193"/>
      <c r="N43" s="193"/>
      <c r="O43" s="193"/>
      <c r="P43" s="193"/>
      <c r="Q43" s="150"/>
      <c r="R43" s="150"/>
      <c r="S43" s="150"/>
    </row>
    <row r="44" spans="1:23" x14ac:dyDescent="0.35">
      <c r="J44" s="142"/>
      <c r="K44" s="193"/>
      <c r="L44" s="193"/>
      <c r="M44" s="193"/>
      <c r="N44" s="193"/>
      <c r="O44" s="193"/>
      <c r="P44" s="193"/>
      <c r="Q44" s="150"/>
      <c r="R44" s="150"/>
      <c r="S44" s="150"/>
    </row>
    <row r="45" spans="1:23" x14ac:dyDescent="0.35">
      <c r="J45" s="142"/>
      <c r="K45" s="193"/>
      <c r="L45" s="193"/>
      <c r="M45" s="193"/>
      <c r="N45" s="193"/>
      <c r="O45" s="193"/>
      <c r="P45" s="193"/>
      <c r="Q45" s="150"/>
      <c r="R45" s="150"/>
      <c r="S45" s="150"/>
    </row>
    <row r="46" spans="1:23" x14ac:dyDescent="0.35">
      <c r="J46" s="142"/>
      <c r="K46" s="193"/>
      <c r="L46" s="193"/>
      <c r="M46" s="193"/>
      <c r="N46" s="193"/>
      <c r="O46" s="193"/>
      <c r="P46" s="193"/>
      <c r="Q46" s="150"/>
      <c r="R46" s="150"/>
      <c r="S46" s="150"/>
    </row>
    <row r="47" spans="1:23" x14ac:dyDescent="0.35">
      <c r="J47" s="142"/>
      <c r="K47" s="193"/>
      <c r="L47" s="193"/>
      <c r="M47" s="193"/>
      <c r="N47" s="193"/>
      <c r="O47" s="193"/>
      <c r="P47" s="193"/>
      <c r="Q47" s="150"/>
      <c r="R47" s="150"/>
      <c r="S47" s="150"/>
    </row>
    <row r="48" spans="1:23" x14ac:dyDescent="0.35">
      <c r="J48" s="142"/>
      <c r="K48" s="193"/>
      <c r="L48" s="193"/>
      <c r="M48" s="193"/>
      <c r="N48" s="193"/>
      <c r="O48" s="193"/>
      <c r="P48" s="193"/>
      <c r="Q48" s="150"/>
      <c r="R48" s="150"/>
      <c r="S48" s="150"/>
      <c r="T48" s="88"/>
      <c r="U48" s="88"/>
      <c r="V48" s="88"/>
      <c r="W48" s="88"/>
    </row>
    <row r="49" spans="10:23" x14ac:dyDescent="0.35">
      <c r="J49" s="142"/>
      <c r="K49" s="193"/>
      <c r="L49" s="193"/>
      <c r="M49" s="193"/>
      <c r="N49" s="193"/>
      <c r="O49" s="193"/>
      <c r="P49" s="193"/>
      <c r="Q49" s="150"/>
      <c r="R49" s="150"/>
      <c r="S49" s="150"/>
      <c r="T49" s="88"/>
      <c r="U49" s="88"/>
      <c r="V49" s="88"/>
      <c r="W49" s="88"/>
    </row>
    <row r="50" spans="10:23" x14ac:dyDescent="0.35">
      <c r="J50" s="142"/>
      <c r="K50" s="193"/>
      <c r="L50" s="193"/>
      <c r="M50" s="193"/>
      <c r="N50" s="193"/>
      <c r="O50" s="193"/>
      <c r="P50" s="193"/>
      <c r="Q50" s="150"/>
      <c r="R50" s="150"/>
      <c r="S50" s="150"/>
      <c r="T50" s="88"/>
      <c r="U50" s="88"/>
      <c r="V50" s="88"/>
      <c r="W50" s="88"/>
    </row>
    <row r="51" spans="10:23" x14ac:dyDescent="0.35">
      <c r="J51" s="142"/>
      <c r="K51" s="193"/>
      <c r="L51" s="193"/>
      <c r="M51" s="193"/>
      <c r="N51" s="193"/>
      <c r="O51" s="193"/>
      <c r="P51" s="193"/>
      <c r="Q51" s="150"/>
      <c r="R51" s="150"/>
      <c r="S51" s="150"/>
      <c r="T51" s="88"/>
      <c r="U51" s="88"/>
      <c r="V51" s="88"/>
      <c r="W51" s="88"/>
    </row>
    <row r="52" spans="10:23" x14ac:dyDescent="0.35">
      <c r="J52" s="142"/>
      <c r="K52" s="193"/>
      <c r="L52" s="193"/>
      <c r="M52" s="193"/>
      <c r="N52" s="193"/>
      <c r="O52" s="193"/>
      <c r="P52" s="193"/>
      <c r="Q52" s="150"/>
      <c r="R52" s="150"/>
      <c r="S52" s="150"/>
      <c r="T52" s="88"/>
      <c r="U52" s="88"/>
      <c r="V52" s="88"/>
      <c r="W52" s="88"/>
    </row>
    <row r="53" spans="10:23" x14ac:dyDescent="0.35">
      <c r="J53" s="142"/>
      <c r="K53" s="193"/>
      <c r="L53" s="193"/>
      <c r="M53" s="193"/>
      <c r="N53" s="193"/>
      <c r="O53" s="193"/>
      <c r="P53" s="193"/>
      <c r="Q53" s="150"/>
      <c r="R53" s="150"/>
      <c r="S53" s="150"/>
      <c r="T53" s="88"/>
      <c r="U53" s="88"/>
      <c r="V53" s="88"/>
      <c r="W53" s="88"/>
    </row>
    <row r="54" spans="10:23" x14ac:dyDescent="0.35">
      <c r="J54" s="142"/>
      <c r="K54" s="193"/>
      <c r="L54" s="193"/>
      <c r="M54" s="193"/>
      <c r="N54" s="193"/>
      <c r="O54" s="193"/>
      <c r="P54" s="193"/>
      <c r="Q54" s="150"/>
      <c r="R54" s="150"/>
      <c r="S54" s="150"/>
      <c r="T54" s="88"/>
      <c r="U54" s="88"/>
      <c r="V54" s="88"/>
      <c r="W54" s="88"/>
    </row>
    <row r="55" spans="10:23" x14ac:dyDescent="0.35">
      <c r="J55" s="142"/>
      <c r="K55" s="193"/>
      <c r="L55" s="193"/>
      <c r="M55" s="193"/>
      <c r="N55" s="193"/>
      <c r="O55" s="193"/>
      <c r="P55" s="193"/>
      <c r="Q55" s="150"/>
      <c r="R55" s="150"/>
      <c r="S55" s="150"/>
      <c r="T55" s="88"/>
      <c r="U55" s="88"/>
      <c r="V55" s="88"/>
      <c r="W55" s="88"/>
    </row>
    <row r="56" spans="10:23" x14ac:dyDescent="0.35">
      <c r="J56" s="142"/>
      <c r="K56" s="193"/>
      <c r="L56" s="193"/>
      <c r="M56" s="193"/>
      <c r="N56" s="193"/>
      <c r="O56" s="193"/>
      <c r="P56" s="193"/>
      <c r="Q56" s="150"/>
      <c r="R56" s="150"/>
      <c r="S56" s="150"/>
      <c r="T56" s="88"/>
      <c r="U56" s="88"/>
      <c r="V56" s="88"/>
      <c r="W56" s="88"/>
    </row>
    <row r="57" spans="10:23" x14ac:dyDescent="0.35">
      <c r="J57" s="142"/>
      <c r="K57" s="193"/>
      <c r="L57" s="193"/>
      <c r="M57" s="193"/>
      <c r="N57" s="193"/>
      <c r="O57" s="193"/>
      <c r="P57" s="193"/>
      <c r="Q57" s="150"/>
      <c r="R57" s="150"/>
      <c r="S57" s="150"/>
      <c r="T57" s="88"/>
      <c r="U57" s="88"/>
      <c r="V57" s="88"/>
      <c r="W57" s="88"/>
    </row>
    <row r="58" spans="10:23" x14ac:dyDescent="0.35">
      <c r="J58" s="142"/>
      <c r="K58" s="193"/>
      <c r="L58" s="193"/>
      <c r="M58" s="193"/>
      <c r="N58" s="193"/>
      <c r="O58" s="193"/>
      <c r="P58" s="193"/>
      <c r="Q58" s="150"/>
      <c r="R58" s="150"/>
      <c r="S58" s="150"/>
      <c r="T58" s="88"/>
      <c r="U58" s="88"/>
      <c r="V58" s="88"/>
      <c r="W58" s="88"/>
    </row>
    <row r="59" spans="10:23" x14ac:dyDescent="0.35">
      <c r="J59" s="142"/>
      <c r="K59" s="193"/>
      <c r="L59" s="193"/>
      <c r="M59" s="193"/>
      <c r="N59" s="193"/>
      <c r="O59" s="193"/>
      <c r="P59" s="193"/>
      <c r="Q59" s="150"/>
      <c r="R59" s="150"/>
      <c r="S59" s="150"/>
    </row>
    <row r="60" spans="10:23" x14ac:dyDescent="0.35">
      <c r="J60" s="142"/>
      <c r="K60" s="193"/>
      <c r="L60" s="193"/>
      <c r="M60" s="193"/>
      <c r="N60" s="193"/>
      <c r="O60" s="193"/>
      <c r="P60" s="193"/>
      <c r="Q60" s="150"/>
      <c r="R60" s="150"/>
      <c r="S60" s="150"/>
    </row>
    <row r="61" spans="10:23" x14ac:dyDescent="0.35">
      <c r="J61" s="142"/>
      <c r="K61" s="193"/>
      <c r="L61" s="193"/>
      <c r="M61" s="193"/>
      <c r="N61" s="193"/>
      <c r="O61" s="193"/>
      <c r="P61" s="193"/>
      <c r="Q61" s="150"/>
      <c r="R61" s="150"/>
      <c r="S61" s="150"/>
    </row>
    <row r="62" spans="10:23" x14ac:dyDescent="0.35">
      <c r="J62" s="142"/>
      <c r="K62" s="193"/>
      <c r="L62" s="193"/>
      <c r="M62" s="193"/>
      <c r="N62" s="193"/>
      <c r="O62" s="193"/>
      <c r="P62" s="193"/>
      <c r="Q62" s="150"/>
      <c r="R62" s="150"/>
      <c r="S62" s="150"/>
    </row>
    <row r="63" spans="10:23" x14ac:dyDescent="0.35">
      <c r="J63" s="142"/>
      <c r="K63" s="193"/>
      <c r="L63" s="193"/>
      <c r="M63" s="193"/>
      <c r="N63" s="193"/>
      <c r="O63" s="193"/>
      <c r="P63" s="193"/>
      <c r="Q63" s="150"/>
      <c r="R63" s="150"/>
      <c r="S63" s="150"/>
    </row>
    <row r="64" spans="10:23" x14ac:dyDescent="0.35">
      <c r="J64" s="142"/>
      <c r="K64" s="193"/>
      <c r="L64" s="193"/>
      <c r="M64" s="193"/>
      <c r="N64" s="193"/>
      <c r="O64" s="193"/>
      <c r="P64" s="193"/>
      <c r="Q64" s="150"/>
      <c r="R64" s="150"/>
      <c r="S64" s="150"/>
    </row>
    <row r="65" spans="10:19" x14ac:dyDescent="0.35">
      <c r="J65" s="142"/>
      <c r="K65" s="193"/>
      <c r="L65" s="193"/>
      <c r="M65" s="193"/>
      <c r="N65" s="193"/>
      <c r="O65" s="193"/>
      <c r="P65" s="193"/>
      <c r="Q65" s="150"/>
      <c r="R65" s="150"/>
      <c r="S65" s="150"/>
    </row>
    <row r="66" spans="10:19" x14ac:dyDescent="0.35">
      <c r="J66" s="142"/>
      <c r="K66" s="144"/>
      <c r="L66" s="150"/>
      <c r="M66" s="150"/>
      <c r="N66" s="150"/>
      <c r="O66" s="150"/>
      <c r="P66" s="150"/>
      <c r="Q66" s="150"/>
      <c r="R66" s="150"/>
      <c r="S66" s="150"/>
    </row>
    <row r="67" spans="10:19" x14ac:dyDescent="0.35">
      <c r="J67" s="142"/>
      <c r="K67" s="144"/>
      <c r="L67" s="150"/>
      <c r="M67" s="150"/>
      <c r="N67" s="150"/>
      <c r="O67" s="150"/>
      <c r="P67" s="150"/>
      <c r="Q67" s="150"/>
      <c r="R67" s="150"/>
      <c r="S67" s="150"/>
    </row>
    <row r="68" spans="10:19" x14ac:dyDescent="0.35">
      <c r="J68" s="142"/>
      <c r="K68" s="144"/>
      <c r="L68" s="150"/>
      <c r="M68" s="150"/>
      <c r="N68" s="150"/>
      <c r="O68" s="150"/>
      <c r="P68" s="150"/>
      <c r="Q68" s="150"/>
      <c r="R68" s="150"/>
      <c r="S68" s="150"/>
    </row>
    <row r="69" spans="10:19" x14ac:dyDescent="0.35">
      <c r="J69" s="142"/>
      <c r="K69" s="144"/>
      <c r="L69" s="143"/>
      <c r="M69" s="143"/>
    </row>
    <row r="70" spans="10:19" x14ac:dyDescent="0.35">
      <c r="J70" s="142"/>
      <c r="K70" s="144"/>
      <c r="L70" s="143"/>
      <c r="M70" s="143"/>
    </row>
    <row r="71" spans="10:19" x14ac:dyDescent="0.35">
      <c r="J71" s="142"/>
      <c r="K71" s="144"/>
      <c r="L71" s="143"/>
      <c r="M71" s="143"/>
    </row>
    <row r="72" spans="10:19" x14ac:dyDescent="0.35">
      <c r="J72" s="142"/>
      <c r="K72" s="144"/>
      <c r="L72" s="143"/>
      <c r="M72" s="143"/>
    </row>
    <row r="73" spans="10:19" x14ac:dyDescent="0.35">
      <c r="J73" s="142"/>
      <c r="K73" s="144"/>
      <c r="L73" s="143"/>
      <c r="M73" s="143"/>
    </row>
  </sheetData>
  <sortState ref="B9:I39">
    <sortCondition descending="1" ref="D8:D39"/>
  </sortState>
  <mergeCells count="8">
    <mergeCell ref="B4:K4"/>
    <mergeCell ref="B2:L2"/>
    <mergeCell ref="B6:B7"/>
    <mergeCell ref="C6:C7"/>
    <mergeCell ref="D6:D7"/>
    <mergeCell ref="E6:E7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P27"/>
  <sheetViews>
    <sheetView showGridLines="0" workbookViewId="0">
      <selection activeCell="F19" sqref="F19"/>
    </sheetView>
  </sheetViews>
  <sheetFormatPr baseColWidth="10" defaultRowHeight="14.5" x14ac:dyDescent="0.35"/>
  <cols>
    <col min="1" max="1" width="4.7265625" customWidth="1"/>
    <col min="2" max="2" width="12.453125" customWidth="1"/>
    <col min="3" max="3" width="24.54296875" bestFit="1" customWidth="1"/>
    <col min="4" max="4" width="18.453125" customWidth="1"/>
    <col min="5" max="5" width="11.453125" customWidth="1"/>
    <col min="6" max="9" width="12.7265625" customWidth="1"/>
    <col min="10" max="10" width="8" bestFit="1" customWidth="1"/>
    <col min="11" max="11" width="10.26953125" bestFit="1" customWidth="1"/>
    <col min="12" max="12" width="23.26953125" bestFit="1" customWidth="1"/>
    <col min="13" max="13" width="13.81640625" bestFit="1" customWidth="1"/>
  </cols>
  <sheetData>
    <row r="1" spans="1:16" ht="9" customHeight="1" x14ac:dyDescent="0.35"/>
    <row r="2" spans="1:16" ht="36.75" customHeight="1" x14ac:dyDescent="0.35">
      <c r="B2" s="361" t="s">
        <v>188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4" spans="1:16" ht="15.5" x14ac:dyDescent="0.35">
      <c r="B4" s="339" t="s">
        <v>398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1:16" ht="32.25" customHeight="1" x14ac:dyDescent="0.35">
      <c r="A6" s="122"/>
      <c r="B6" s="366" t="s">
        <v>34</v>
      </c>
      <c r="C6" s="366" t="s">
        <v>35</v>
      </c>
      <c r="D6" s="367" t="s">
        <v>169</v>
      </c>
      <c r="E6" s="367" t="s">
        <v>393</v>
      </c>
      <c r="F6" s="367" t="s">
        <v>394</v>
      </c>
      <c r="G6" s="367"/>
      <c r="H6" s="367" t="s">
        <v>265</v>
      </c>
      <c r="I6" s="367"/>
      <c r="K6" s="122"/>
      <c r="L6" s="122"/>
      <c r="M6" s="122"/>
      <c r="N6" s="122"/>
      <c r="O6" s="122"/>
      <c r="P6" s="122"/>
    </row>
    <row r="7" spans="1:16" x14ac:dyDescent="0.35">
      <c r="A7" s="122"/>
      <c r="B7" s="366"/>
      <c r="C7" s="366"/>
      <c r="D7" s="366"/>
      <c r="E7" s="367"/>
      <c r="F7" s="257" t="s">
        <v>2</v>
      </c>
      <c r="G7" s="257" t="s">
        <v>4</v>
      </c>
      <c r="H7" s="257" t="s">
        <v>2</v>
      </c>
      <c r="I7" s="257" t="s">
        <v>4</v>
      </c>
      <c r="K7" s="122"/>
      <c r="L7" s="122"/>
      <c r="M7" s="122"/>
      <c r="N7" s="122"/>
      <c r="O7" s="122"/>
      <c r="P7" s="122"/>
    </row>
    <row r="8" spans="1:16" x14ac:dyDescent="0.35">
      <c r="A8" s="122"/>
      <c r="B8" s="245" t="s">
        <v>170</v>
      </c>
      <c r="C8" s="241" t="s">
        <v>171</v>
      </c>
      <c r="D8" s="73">
        <v>302982</v>
      </c>
      <c r="E8" s="255">
        <v>96.410986246823938</v>
      </c>
      <c r="F8" s="256">
        <v>92.7844828267487</v>
      </c>
      <c r="G8" s="255">
        <v>99.294827957560557</v>
      </c>
      <c r="H8" s="255">
        <v>73.835064225256176</v>
      </c>
      <c r="I8" s="255">
        <v>118.59678371582886</v>
      </c>
      <c r="K8" s="122"/>
      <c r="L8" s="122"/>
      <c r="M8" s="122"/>
      <c r="N8" s="122"/>
      <c r="O8" s="122"/>
      <c r="P8" s="122"/>
    </row>
    <row r="9" spans="1:16" x14ac:dyDescent="0.35">
      <c r="A9" s="122"/>
      <c r="B9" s="245" t="s">
        <v>172</v>
      </c>
      <c r="C9" s="241" t="s">
        <v>173</v>
      </c>
      <c r="D9" s="73">
        <v>670705</v>
      </c>
      <c r="E9" s="255">
        <v>213.41036503709438</v>
      </c>
      <c r="F9" s="255">
        <v>224.42655845989268</v>
      </c>
      <c r="G9" s="255">
        <v>204.6501477130613</v>
      </c>
      <c r="H9" s="255">
        <v>196.52762324369482</v>
      </c>
      <c r="I9" s="255">
        <v>230.33859720392203</v>
      </c>
      <c r="K9" s="122"/>
      <c r="L9" s="122"/>
      <c r="M9" s="122"/>
      <c r="N9" s="122"/>
      <c r="O9" s="122"/>
      <c r="P9" s="122"/>
    </row>
    <row r="10" spans="1:16" x14ac:dyDescent="0.35">
      <c r="A10" s="122"/>
      <c r="B10" s="245" t="s">
        <v>174</v>
      </c>
      <c r="C10" s="241" t="s">
        <v>175</v>
      </c>
      <c r="D10" s="73">
        <v>687914</v>
      </c>
      <c r="E10" s="255">
        <v>218.88636699237745</v>
      </c>
      <c r="F10" s="255">
        <v>231.93857617951826</v>
      </c>
      <c r="G10" s="255">
        <v>208.5070839996275</v>
      </c>
      <c r="H10" s="255">
        <v>203.22547774093246</v>
      </c>
      <c r="I10" s="255">
        <v>234.50700372017533</v>
      </c>
      <c r="K10" s="122"/>
      <c r="L10" s="122"/>
      <c r="M10" s="122"/>
      <c r="N10" s="122"/>
      <c r="O10" s="122"/>
      <c r="P10" s="122"/>
    </row>
    <row r="11" spans="1:16" x14ac:dyDescent="0.35">
      <c r="K11" s="122"/>
      <c r="L11" s="122"/>
      <c r="M11" s="122"/>
      <c r="N11" s="122"/>
      <c r="O11" s="122"/>
      <c r="P11" s="122"/>
    </row>
    <row r="12" spans="1:16" x14ac:dyDescent="0.35">
      <c r="D12" s="123"/>
      <c r="E12" s="131"/>
      <c r="F12" s="105"/>
    </row>
    <row r="13" spans="1:16" x14ac:dyDescent="0.35">
      <c r="D13" s="123"/>
      <c r="E13" s="130"/>
    </row>
    <row r="14" spans="1:16" x14ac:dyDescent="0.35">
      <c r="D14" s="123"/>
    </row>
    <row r="15" spans="1:16" x14ac:dyDescent="0.35">
      <c r="C15" s="146"/>
      <c r="D15" s="145"/>
      <c r="E15" s="145"/>
      <c r="F15" s="145"/>
    </row>
    <row r="16" spans="1:16" x14ac:dyDescent="0.35">
      <c r="C16" s="146"/>
      <c r="D16" s="145"/>
      <c r="E16" s="145"/>
      <c r="F16" s="145"/>
    </row>
    <row r="17" spans="3:6" x14ac:dyDescent="0.35">
      <c r="C17" s="146"/>
      <c r="D17" s="145"/>
      <c r="E17" s="145"/>
      <c r="F17" s="145"/>
    </row>
    <row r="21" spans="3:6" x14ac:dyDescent="0.35">
      <c r="C21" s="148"/>
      <c r="D21" s="147"/>
      <c r="E21" s="147"/>
      <c r="F21" s="147"/>
    </row>
    <row r="22" spans="3:6" x14ac:dyDescent="0.35">
      <c r="C22" s="148"/>
      <c r="D22" s="147"/>
      <c r="E22" s="147"/>
      <c r="F22" s="147"/>
    </row>
    <row r="23" spans="3:6" x14ac:dyDescent="0.35">
      <c r="C23" s="148"/>
      <c r="D23" s="147"/>
      <c r="E23" s="147"/>
      <c r="F23" s="147"/>
    </row>
    <row r="24" spans="3:6" x14ac:dyDescent="0.35">
      <c r="D24" s="150"/>
      <c r="E24" s="150"/>
      <c r="F24" s="150"/>
    </row>
    <row r="25" spans="3:6" x14ac:dyDescent="0.35">
      <c r="C25" s="151"/>
      <c r="D25" s="149"/>
      <c r="E25" s="149"/>
      <c r="F25" s="149"/>
    </row>
    <row r="26" spans="3:6" x14ac:dyDescent="0.35">
      <c r="C26" s="151"/>
      <c r="D26" s="149"/>
      <c r="E26" s="149"/>
      <c r="F26" s="149"/>
    </row>
    <row r="27" spans="3:6" x14ac:dyDescent="0.35">
      <c r="C27" s="151"/>
      <c r="D27" s="149"/>
      <c r="E27" s="149"/>
      <c r="F27" s="149"/>
    </row>
  </sheetData>
  <mergeCells count="8">
    <mergeCell ref="B2:M2"/>
    <mergeCell ref="B4:L4"/>
    <mergeCell ref="B6:B7"/>
    <mergeCell ref="C6:C7"/>
    <mergeCell ref="D6:D7"/>
    <mergeCell ref="E6:E7"/>
    <mergeCell ref="F6:G6"/>
    <mergeCell ref="H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93"/>
  <sheetViews>
    <sheetView showGridLines="0" topLeftCell="A13" workbookViewId="0">
      <selection activeCell="A13" sqref="A1:XFD1048576"/>
    </sheetView>
  </sheetViews>
  <sheetFormatPr baseColWidth="10" defaultRowHeight="14.5" x14ac:dyDescent="0.35"/>
  <cols>
    <col min="2" max="2" width="26" customWidth="1"/>
    <col min="4" max="7" width="13.26953125" bestFit="1" customWidth="1"/>
    <col min="8" max="8" width="15.453125" customWidth="1"/>
    <col min="10" max="10" width="34.26953125" bestFit="1" customWidth="1"/>
    <col min="17" max="17" width="34.26953125" bestFit="1" customWidth="1"/>
  </cols>
  <sheetData>
    <row r="1" spans="2:22" ht="9" customHeight="1" x14ac:dyDescent="0.35"/>
    <row r="2" spans="2:22" ht="36.75" customHeight="1" x14ac:dyDescent="0.35">
      <c r="B2" s="361" t="s">
        <v>188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4" spans="2:22" ht="15.5" x14ac:dyDescent="0.35">
      <c r="B4" s="339" t="str">
        <f>CONCATENATE("Tableau 9 : Taux de prévalence brut et standardisé par caisse pour les ALD 8, ALD 5, ALD 30 et ALD 1 à 30 au 31 décembre ",'Prevalence Tableau 1'!A1)</f>
        <v>Tableau 9 : Taux de prévalence brut et standardisé par caisse pour les ALD 8, ALD 5, ALD 30 et ALD 1 à 30 au 31 décembre 2020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2:22" ht="15" thickBot="1" x14ac:dyDescent="0.4"/>
    <row r="6" spans="2:22" ht="60" customHeight="1" x14ac:dyDescent="0.35">
      <c r="B6" s="371" t="s">
        <v>38</v>
      </c>
      <c r="C6" s="371" t="s">
        <v>39</v>
      </c>
      <c r="D6" s="364" t="s">
        <v>36</v>
      </c>
      <c r="E6" s="364"/>
      <c r="F6" s="364"/>
      <c r="G6" s="364"/>
      <c r="H6" s="313" t="s">
        <v>266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2:22" ht="15" thickBot="1" x14ac:dyDescent="0.4">
      <c r="B7" s="372"/>
      <c r="C7" s="372"/>
      <c r="D7" s="317" t="s">
        <v>249</v>
      </c>
      <c r="E7" s="317" t="s">
        <v>250</v>
      </c>
      <c r="F7" s="317" t="s">
        <v>85</v>
      </c>
      <c r="G7" s="317" t="s">
        <v>40</v>
      </c>
      <c r="H7" s="317" t="s">
        <v>40</v>
      </c>
      <c r="J7" s="157"/>
      <c r="K7" s="157"/>
      <c r="L7" s="154"/>
      <c r="M7" s="154"/>
      <c r="N7" s="154"/>
      <c r="O7" s="122"/>
      <c r="P7" s="122"/>
      <c r="Q7" s="122"/>
      <c r="R7" s="122"/>
      <c r="S7" s="122"/>
      <c r="T7" s="122"/>
      <c r="U7" s="122"/>
      <c r="V7" s="122"/>
    </row>
    <row r="8" spans="2:22" ht="15" thickBot="1" x14ac:dyDescent="0.4">
      <c r="B8" s="368" t="s">
        <v>41</v>
      </c>
      <c r="C8" s="153" t="s">
        <v>117</v>
      </c>
      <c r="D8" s="91">
        <v>54.622724676358843</v>
      </c>
      <c r="E8" s="92">
        <v>46.867011260993579</v>
      </c>
      <c r="F8" s="91">
        <v>50.327315583287131</v>
      </c>
      <c r="G8" s="92">
        <v>213.11357963649192</v>
      </c>
      <c r="H8" s="92">
        <v>213.11357963649192</v>
      </c>
      <c r="J8" s="159"/>
      <c r="K8" s="158"/>
      <c r="L8" s="155"/>
      <c r="M8" s="155"/>
      <c r="N8" s="155"/>
      <c r="O8" s="122"/>
      <c r="P8" s="122"/>
      <c r="Q8" s="122"/>
      <c r="R8" s="122"/>
      <c r="S8" s="122"/>
      <c r="T8" s="122"/>
      <c r="U8" s="122"/>
      <c r="V8" s="122"/>
    </row>
    <row r="9" spans="2:22" ht="15" thickBot="1" x14ac:dyDescent="0.4">
      <c r="B9" s="370"/>
      <c r="C9" s="153" t="s">
        <v>230</v>
      </c>
      <c r="D9" s="91">
        <v>53.838630637207814</v>
      </c>
      <c r="E9" s="92">
        <v>43.935143189454941</v>
      </c>
      <c r="F9" s="91">
        <v>42.604056325786495</v>
      </c>
      <c r="G9" s="92">
        <v>200.60191740367358</v>
      </c>
      <c r="H9" s="92">
        <v>200.60191740367358</v>
      </c>
      <c r="J9" s="159"/>
      <c r="K9" s="158"/>
      <c r="L9" s="155"/>
      <c r="M9" s="155"/>
      <c r="N9" s="155"/>
      <c r="O9" s="122"/>
      <c r="P9" s="122"/>
      <c r="Q9" s="122"/>
      <c r="R9" s="122"/>
      <c r="S9" s="122"/>
      <c r="T9" s="122"/>
      <c r="U9" s="122"/>
      <c r="V9" s="122"/>
    </row>
    <row r="10" spans="2:22" ht="15" thickBot="1" x14ac:dyDescent="0.4">
      <c r="B10" s="368" t="s">
        <v>42</v>
      </c>
      <c r="C10" s="153" t="s">
        <v>199</v>
      </c>
      <c r="D10" s="91">
        <v>62.612527493595167</v>
      </c>
      <c r="E10" s="92">
        <v>51.346562933245487</v>
      </c>
      <c r="F10" s="91">
        <v>45.662318818587615</v>
      </c>
      <c r="G10" s="92">
        <v>220.18224588752932</v>
      </c>
      <c r="H10" s="92">
        <v>220.18224588752932</v>
      </c>
      <c r="J10" s="159"/>
      <c r="K10" s="158"/>
      <c r="L10" s="155"/>
      <c r="M10" s="155"/>
      <c r="N10" s="155"/>
      <c r="O10" s="122"/>
      <c r="P10" s="122"/>
      <c r="Q10" s="122"/>
      <c r="R10" s="122"/>
      <c r="S10" s="122"/>
      <c r="T10" s="122"/>
      <c r="U10" s="122"/>
      <c r="V10" s="122"/>
    </row>
    <row r="11" spans="2:22" ht="15" thickBot="1" x14ac:dyDescent="0.4">
      <c r="B11" s="369"/>
      <c r="C11" s="153" t="s">
        <v>234</v>
      </c>
      <c r="D11" s="91">
        <v>49.28877551328943</v>
      </c>
      <c r="E11" s="92">
        <v>58.126013652229467</v>
      </c>
      <c r="F11" s="91">
        <v>39.544570663543062</v>
      </c>
      <c r="G11" s="92">
        <v>206.41198008496195</v>
      </c>
      <c r="H11" s="92">
        <v>206.41198008496195</v>
      </c>
      <c r="J11" s="159"/>
      <c r="K11" s="158"/>
      <c r="L11" s="155"/>
      <c r="M11" s="155"/>
      <c r="N11" s="155"/>
      <c r="O11" s="122"/>
      <c r="P11" s="122"/>
      <c r="Q11" s="122"/>
      <c r="R11" s="122"/>
      <c r="S11" s="122"/>
      <c r="T11" s="122"/>
      <c r="U11" s="122"/>
      <c r="V11" s="122"/>
    </row>
    <row r="12" spans="2:22" ht="15" thickBot="1" x14ac:dyDescent="0.4">
      <c r="B12" s="370"/>
      <c r="C12" s="153" t="s">
        <v>235</v>
      </c>
      <c r="D12" s="91">
        <v>44.165050076634813</v>
      </c>
      <c r="E12" s="92">
        <v>51.937151347368918</v>
      </c>
      <c r="F12" s="91">
        <v>37.576542248758841</v>
      </c>
      <c r="G12" s="92">
        <v>195.0868755199692</v>
      </c>
      <c r="H12" s="92">
        <v>195.0868755199692</v>
      </c>
      <c r="J12" s="159"/>
      <c r="K12" s="158"/>
      <c r="L12" s="155"/>
      <c r="M12" s="155"/>
      <c r="N12" s="155"/>
      <c r="O12" s="122"/>
      <c r="P12" s="122"/>
      <c r="Q12" s="122"/>
      <c r="R12" s="122"/>
      <c r="S12" s="122"/>
      <c r="T12" s="122"/>
      <c r="U12" s="122"/>
      <c r="V12" s="122"/>
    </row>
    <row r="13" spans="2:22" ht="15" thickBot="1" x14ac:dyDescent="0.4">
      <c r="B13" s="368" t="s">
        <v>43</v>
      </c>
      <c r="C13" s="153" t="s">
        <v>109</v>
      </c>
      <c r="D13" s="91">
        <v>54.261645233045968</v>
      </c>
      <c r="E13" s="92">
        <v>46.566142758208528</v>
      </c>
      <c r="F13" s="91">
        <v>41.675055081367475</v>
      </c>
      <c r="G13" s="92">
        <v>215.004254596935</v>
      </c>
      <c r="H13" s="92">
        <v>215.004254596935</v>
      </c>
      <c r="J13" s="159"/>
      <c r="K13" s="158"/>
      <c r="L13" s="155"/>
      <c r="M13" s="155"/>
      <c r="N13" s="155"/>
      <c r="O13" s="122"/>
      <c r="P13" s="122"/>
      <c r="Q13" s="122"/>
      <c r="R13" s="122"/>
      <c r="S13" s="122"/>
      <c r="T13" s="122"/>
      <c r="U13" s="122"/>
      <c r="V13" s="122"/>
    </row>
    <row r="14" spans="2:22" ht="15" thickBot="1" x14ac:dyDescent="0.4">
      <c r="B14" s="370"/>
      <c r="C14" s="153" t="s">
        <v>243</v>
      </c>
      <c r="D14" s="91">
        <v>73.370862404678462</v>
      </c>
      <c r="E14" s="92">
        <v>36.431133085170117</v>
      </c>
      <c r="F14" s="91">
        <v>39.64131275418022</v>
      </c>
      <c r="G14" s="92">
        <v>203.20121253602412</v>
      </c>
      <c r="H14" s="92">
        <v>203.20121253602412</v>
      </c>
      <c r="J14" s="159"/>
      <c r="K14" s="158"/>
      <c r="L14" s="155"/>
      <c r="M14" s="155"/>
      <c r="N14" s="155"/>
      <c r="O14" s="122"/>
      <c r="P14" s="122"/>
      <c r="Q14" s="122"/>
      <c r="R14" s="122"/>
      <c r="S14" s="122"/>
      <c r="T14" s="122"/>
      <c r="U14" s="122"/>
      <c r="V14" s="122"/>
    </row>
    <row r="15" spans="2:22" ht="15" thickBot="1" x14ac:dyDescent="0.4">
      <c r="B15" s="368" t="s">
        <v>44</v>
      </c>
      <c r="C15" s="153" t="s">
        <v>228</v>
      </c>
      <c r="D15" s="91">
        <v>67.551845175610666</v>
      </c>
      <c r="E15" s="92">
        <v>52.590057086529029</v>
      </c>
      <c r="F15" s="91">
        <v>43.058935116508785</v>
      </c>
      <c r="G15" s="92">
        <v>231.48632296980514</v>
      </c>
      <c r="H15" s="92">
        <v>231.48632296980514</v>
      </c>
      <c r="J15" s="159"/>
      <c r="K15" s="158"/>
      <c r="L15" s="155"/>
      <c r="M15" s="155"/>
      <c r="N15" s="155"/>
      <c r="O15" s="122"/>
      <c r="P15" s="122"/>
      <c r="Q15" s="122"/>
      <c r="R15" s="122"/>
      <c r="S15" s="122"/>
      <c r="T15" s="122"/>
      <c r="U15" s="122"/>
      <c r="V15" s="122"/>
    </row>
    <row r="16" spans="2:22" ht="15" thickBot="1" x14ac:dyDescent="0.4">
      <c r="B16" s="370"/>
      <c r="C16" s="153" t="s">
        <v>229</v>
      </c>
      <c r="D16" s="91">
        <v>64.325736160639963</v>
      </c>
      <c r="E16" s="92">
        <v>47.527718238407104</v>
      </c>
      <c r="F16" s="91">
        <v>38.345320178908828</v>
      </c>
      <c r="G16" s="92">
        <v>211.40374111544696</v>
      </c>
      <c r="H16" s="92">
        <v>211.40374111544696</v>
      </c>
      <c r="J16" s="159"/>
      <c r="K16" s="158"/>
      <c r="L16" s="155"/>
      <c r="M16" s="155"/>
      <c r="N16" s="155"/>
      <c r="O16" s="122"/>
      <c r="P16" s="122"/>
      <c r="Q16" s="122"/>
      <c r="R16" s="122"/>
      <c r="S16" s="122"/>
      <c r="T16" s="122"/>
      <c r="U16" s="122"/>
      <c r="V16" s="122"/>
    </row>
    <row r="17" spans="1:22" ht="15" customHeight="1" thickBot="1" x14ac:dyDescent="0.4">
      <c r="B17" s="368" t="s">
        <v>45</v>
      </c>
      <c r="C17" s="153" t="s">
        <v>150</v>
      </c>
      <c r="D17" s="91">
        <v>61.660314654547378</v>
      </c>
      <c r="E17" s="92">
        <v>51.089804240118688</v>
      </c>
      <c r="F17" s="91">
        <v>36.475110832306726</v>
      </c>
      <c r="G17" s="92">
        <v>201.04344416684285</v>
      </c>
      <c r="H17" s="92">
        <v>201.04344416684285</v>
      </c>
      <c r="J17" s="159"/>
      <c r="K17" s="158"/>
      <c r="L17" s="155"/>
      <c r="M17" s="155"/>
      <c r="N17" s="155"/>
      <c r="O17" s="122"/>
      <c r="P17" s="122"/>
      <c r="Q17" s="122"/>
      <c r="R17" s="122"/>
      <c r="S17" s="122"/>
      <c r="T17" s="122"/>
      <c r="U17" s="122"/>
      <c r="V17" s="122"/>
    </row>
    <row r="18" spans="1:22" ht="15" thickBot="1" x14ac:dyDescent="0.4">
      <c r="B18" s="369"/>
      <c r="C18" s="153" t="s">
        <v>156</v>
      </c>
      <c r="D18" s="91">
        <v>60.810056662738944</v>
      </c>
      <c r="E18" s="92">
        <v>49.102818029732489</v>
      </c>
      <c r="F18" s="91">
        <v>36.852797468418004</v>
      </c>
      <c r="G18" s="92">
        <v>201.24665620379736</v>
      </c>
      <c r="H18" s="92">
        <v>201.24665620379736</v>
      </c>
      <c r="J18" s="159"/>
      <c r="K18" s="158"/>
      <c r="L18" s="155"/>
      <c r="M18" s="155"/>
      <c r="N18" s="155"/>
      <c r="O18" s="122"/>
      <c r="P18" s="122"/>
      <c r="Q18" s="122"/>
      <c r="R18" s="122"/>
      <c r="S18" s="122"/>
      <c r="T18" s="122"/>
      <c r="U18" s="122"/>
      <c r="V18" s="122"/>
    </row>
    <row r="19" spans="1:22" ht="15" thickBot="1" x14ac:dyDescent="0.4">
      <c r="B19" s="370"/>
      <c r="C19" s="153" t="s">
        <v>203</v>
      </c>
      <c r="D19" s="91">
        <v>59.428671302444286</v>
      </c>
      <c r="E19" s="92">
        <v>56.149754750317044</v>
      </c>
      <c r="F19" s="91">
        <v>41.498803355121659</v>
      </c>
      <c r="G19" s="92">
        <v>210.74599828028332</v>
      </c>
      <c r="H19" s="92">
        <v>210.74599828028332</v>
      </c>
      <c r="J19" s="159"/>
      <c r="K19" s="158"/>
      <c r="L19" s="155"/>
      <c r="M19" s="155"/>
      <c r="N19" s="155"/>
      <c r="O19" s="122"/>
      <c r="P19" s="122"/>
      <c r="Q19" s="122"/>
      <c r="R19" s="122"/>
      <c r="S19" s="122"/>
      <c r="T19" s="122"/>
      <c r="U19" s="122"/>
      <c r="V19" s="122"/>
    </row>
    <row r="20" spans="1:22" ht="15" thickBot="1" x14ac:dyDescent="0.4">
      <c r="B20" s="368" t="s">
        <v>46</v>
      </c>
      <c r="C20" s="153" t="s">
        <v>129</v>
      </c>
      <c r="D20" s="91">
        <v>35.825694964103796</v>
      </c>
      <c r="E20" s="92">
        <v>50.602958539539586</v>
      </c>
      <c r="F20" s="91">
        <v>40.492178205443267</v>
      </c>
      <c r="G20" s="92">
        <v>211.8513966755209</v>
      </c>
      <c r="H20" s="92">
        <v>211.8513966755209</v>
      </c>
      <c r="J20" s="159"/>
      <c r="K20" s="158"/>
      <c r="L20" s="155"/>
      <c r="M20" s="155"/>
      <c r="N20" s="155"/>
      <c r="O20" s="122"/>
      <c r="P20" s="122"/>
      <c r="Q20" s="122"/>
      <c r="R20" s="122"/>
      <c r="S20" s="122"/>
      <c r="T20" s="122"/>
      <c r="U20" s="122"/>
      <c r="V20" s="122"/>
    </row>
    <row r="21" spans="1:22" ht="15" thickBot="1" x14ac:dyDescent="0.4">
      <c r="B21" s="370"/>
      <c r="C21" s="153" t="s">
        <v>162</v>
      </c>
      <c r="D21" s="91">
        <v>36.742147669665506</v>
      </c>
      <c r="E21" s="92">
        <v>48.259855528097212</v>
      </c>
      <c r="F21" s="91">
        <v>46.225799312757559</v>
      </c>
      <c r="G21" s="92">
        <v>219.29009055171485</v>
      </c>
      <c r="H21" s="92">
        <v>219.29009055171485</v>
      </c>
      <c r="J21" s="159"/>
      <c r="K21" s="158"/>
      <c r="L21" s="155"/>
      <c r="M21" s="155"/>
      <c r="N21" s="155"/>
      <c r="O21" s="122"/>
      <c r="P21" s="122"/>
      <c r="Q21" s="122"/>
      <c r="R21" s="122"/>
      <c r="S21" s="122"/>
      <c r="T21" s="122"/>
      <c r="U21" s="122"/>
      <c r="V21" s="122"/>
    </row>
    <row r="22" spans="1:22" ht="15" thickBot="1" x14ac:dyDescent="0.4">
      <c r="B22" s="368" t="s">
        <v>47</v>
      </c>
      <c r="C22" s="153" t="s">
        <v>121</v>
      </c>
      <c r="D22" s="91">
        <v>68.746368505106432</v>
      </c>
      <c r="E22" s="92">
        <v>46.34993105746755</v>
      </c>
      <c r="F22" s="91">
        <v>51.702579976997747</v>
      </c>
      <c r="G22" s="92">
        <v>232.39926616055766</v>
      </c>
      <c r="H22" s="92">
        <v>232.39926616055766</v>
      </c>
      <c r="J22" s="159"/>
      <c r="K22" s="158"/>
      <c r="L22" s="155"/>
      <c r="M22" s="155"/>
      <c r="N22" s="155"/>
      <c r="O22" s="122"/>
      <c r="P22" s="122"/>
      <c r="Q22" s="122"/>
      <c r="R22" s="122"/>
      <c r="S22" s="122"/>
      <c r="T22" s="122"/>
      <c r="U22" s="122"/>
      <c r="V22" s="122"/>
    </row>
    <row r="23" spans="1:22" ht="15" thickBot="1" x14ac:dyDescent="0.4">
      <c r="B23" s="369"/>
      <c r="C23" s="153" t="s">
        <v>119</v>
      </c>
      <c r="D23" s="91">
        <v>55.677566325990369</v>
      </c>
      <c r="E23" s="92">
        <v>58.918017188399702</v>
      </c>
      <c r="F23" s="91">
        <v>48.696682406709741</v>
      </c>
      <c r="G23" s="92">
        <v>229.17442767710818</v>
      </c>
      <c r="H23" s="92">
        <v>229.17442767710818</v>
      </c>
      <c r="J23" s="159"/>
      <c r="K23" s="158"/>
      <c r="L23" s="155"/>
      <c r="M23" s="155"/>
      <c r="N23" s="155"/>
      <c r="O23" s="122"/>
      <c r="P23" s="122"/>
      <c r="Q23" s="122"/>
      <c r="R23" s="122"/>
      <c r="S23" s="122"/>
      <c r="T23" s="122"/>
      <c r="U23" s="122"/>
      <c r="V23" s="122"/>
    </row>
    <row r="24" spans="1:22" ht="15" thickBot="1" x14ac:dyDescent="0.4">
      <c r="B24" s="369"/>
      <c r="C24" s="153" t="s">
        <v>204</v>
      </c>
      <c r="D24" s="91">
        <v>59.413844576169751</v>
      </c>
      <c r="E24" s="92">
        <v>62.984359125829599</v>
      </c>
      <c r="F24" s="91">
        <v>43.449909544952227</v>
      </c>
      <c r="G24" s="92">
        <v>224.95792006134687</v>
      </c>
      <c r="H24" s="92">
        <v>224.95792006134687</v>
      </c>
      <c r="J24" s="159"/>
      <c r="K24" s="158"/>
      <c r="L24" s="155"/>
      <c r="M24" s="155"/>
      <c r="N24" s="155"/>
      <c r="O24" s="122"/>
      <c r="P24" s="122"/>
      <c r="Q24" s="122"/>
      <c r="R24" s="122"/>
      <c r="S24" s="122"/>
      <c r="T24" s="122"/>
      <c r="U24" s="122"/>
      <c r="V24" s="122"/>
    </row>
    <row r="25" spans="1:22" ht="15" thickBot="1" x14ac:dyDescent="0.4">
      <c r="B25" s="370"/>
      <c r="C25" s="153" t="s">
        <v>224</v>
      </c>
      <c r="D25" s="91">
        <v>64.860092908554719</v>
      </c>
      <c r="E25" s="92">
        <v>57.465206794855597</v>
      </c>
      <c r="F25" s="91">
        <v>47.296386881997741</v>
      </c>
      <c r="G25" s="92">
        <v>242.18742262714838</v>
      </c>
      <c r="H25" s="92">
        <v>242.18742262714838</v>
      </c>
      <c r="J25" s="159"/>
      <c r="K25" s="158"/>
      <c r="L25" s="155"/>
      <c r="M25" s="155"/>
      <c r="N25" s="155"/>
      <c r="O25" s="122"/>
      <c r="P25" s="122"/>
      <c r="Q25" s="122"/>
      <c r="R25" s="122"/>
      <c r="S25" s="122"/>
      <c r="T25" s="122"/>
      <c r="U25" s="122"/>
      <c r="V25" s="122"/>
    </row>
    <row r="26" spans="1:22" ht="15" customHeight="1" thickBot="1" x14ac:dyDescent="0.4">
      <c r="B26" s="368" t="s">
        <v>48</v>
      </c>
      <c r="C26" s="153" t="s">
        <v>165</v>
      </c>
      <c r="D26" s="91">
        <v>66.265299603372753</v>
      </c>
      <c r="E26" s="92">
        <v>43.73051255909364</v>
      </c>
      <c r="F26" s="91">
        <v>43.402089196139741</v>
      </c>
      <c r="G26" s="92">
        <v>211.83847767387707</v>
      </c>
      <c r="H26" s="92">
        <v>211.83847767387707</v>
      </c>
      <c r="J26" s="159"/>
      <c r="K26" s="158"/>
      <c r="L26" s="155"/>
      <c r="M26" s="155"/>
      <c r="N26" s="155"/>
      <c r="O26" s="122"/>
      <c r="P26" s="122"/>
      <c r="Q26" s="122"/>
      <c r="R26" s="122"/>
      <c r="S26" s="122"/>
      <c r="T26" s="122"/>
      <c r="U26" s="122"/>
      <c r="V26" s="122"/>
    </row>
    <row r="27" spans="1:22" ht="15" thickBot="1" x14ac:dyDescent="0.4">
      <c r="B27" s="369"/>
      <c r="C27" s="156" t="s">
        <v>160</v>
      </c>
      <c r="D27" s="91">
        <v>52.592150044439542</v>
      </c>
      <c r="E27" s="92">
        <v>46.995154915739811</v>
      </c>
      <c r="F27" s="91">
        <v>47.659578163196102</v>
      </c>
      <c r="G27" s="92">
        <v>207.91942193972361</v>
      </c>
      <c r="H27" s="92">
        <v>207.91942193972361</v>
      </c>
      <c r="J27" s="159"/>
      <c r="K27" s="158"/>
      <c r="L27" s="155"/>
      <c r="M27" s="155"/>
      <c r="N27" s="155"/>
      <c r="O27" s="122"/>
      <c r="P27" s="122"/>
      <c r="Q27" s="122"/>
      <c r="R27" s="122"/>
      <c r="S27" s="122"/>
      <c r="T27" s="122"/>
      <c r="U27" s="122"/>
      <c r="V27" s="122"/>
    </row>
    <row r="28" spans="1:22" ht="15" thickBot="1" x14ac:dyDescent="0.4">
      <c r="B28" s="370"/>
      <c r="C28" s="156" t="s">
        <v>206</v>
      </c>
      <c r="D28" s="91">
        <v>65.036971362434073</v>
      </c>
      <c r="E28" s="92">
        <v>40.957012742603624</v>
      </c>
      <c r="F28" s="91">
        <v>43.21881809575715</v>
      </c>
      <c r="G28" s="92">
        <v>208.82740137645033</v>
      </c>
      <c r="H28" s="92">
        <v>208.82740137645033</v>
      </c>
      <c r="J28" s="159"/>
      <c r="K28" s="158"/>
      <c r="L28" s="155"/>
      <c r="M28" s="155"/>
      <c r="N28" s="155"/>
      <c r="O28" s="122"/>
      <c r="P28" s="122"/>
      <c r="Q28" s="122"/>
      <c r="R28" s="122"/>
      <c r="S28" s="122"/>
      <c r="T28" s="122"/>
      <c r="U28" s="122"/>
      <c r="V28" s="122"/>
    </row>
    <row r="29" spans="1:22" ht="15" customHeight="1" thickBot="1" x14ac:dyDescent="0.4">
      <c r="B29" s="368" t="s">
        <v>49</v>
      </c>
      <c r="C29" s="156" t="s">
        <v>197</v>
      </c>
      <c r="D29" s="91">
        <v>62.400717852955566</v>
      </c>
      <c r="E29" s="92">
        <v>45.498071146331043</v>
      </c>
      <c r="F29" s="91">
        <v>51.94837691186418</v>
      </c>
      <c r="G29" s="92">
        <v>229.49771482004516</v>
      </c>
      <c r="H29" s="92">
        <v>229.49771482004516</v>
      </c>
      <c r="J29" s="159"/>
      <c r="K29" s="158"/>
      <c r="L29" s="155"/>
      <c r="M29" s="155"/>
      <c r="N29" s="155"/>
      <c r="O29" s="122"/>
      <c r="P29" s="122"/>
      <c r="Q29" s="122"/>
      <c r="R29" s="122"/>
      <c r="S29" s="122"/>
      <c r="T29" s="122"/>
      <c r="U29" s="122"/>
      <c r="V29" s="122"/>
    </row>
    <row r="30" spans="1:22" ht="15" thickBot="1" x14ac:dyDescent="0.4">
      <c r="B30" s="369"/>
      <c r="C30" s="156" t="s">
        <v>198</v>
      </c>
      <c r="D30" s="91">
        <v>62.558552920959656</v>
      </c>
      <c r="E30" s="92">
        <v>45.136979494751976</v>
      </c>
      <c r="F30" s="91">
        <v>45.328673105850797</v>
      </c>
      <c r="G30" s="92">
        <v>215.98893446013628</v>
      </c>
      <c r="H30" s="92">
        <v>215.98893446013628</v>
      </c>
      <c r="J30" s="159"/>
      <c r="K30" s="158"/>
      <c r="L30" s="155"/>
      <c r="M30" s="155"/>
      <c r="N30" s="155"/>
      <c r="O30" s="122"/>
      <c r="P30" s="122"/>
      <c r="Q30" s="122"/>
      <c r="R30" s="122"/>
      <c r="S30" s="122"/>
      <c r="T30" s="122"/>
      <c r="U30" s="122"/>
      <c r="V30" s="122"/>
    </row>
    <row r="31" spans="1:22" ht="15" thickBot="1" x14ac:dyDescent="0.4">
      <c r="A31" s="154"/>
      <c r="B31" s="370"/>
      <c r="C31" s="156" t="s">
        <v>202</v>
      </c>
      <c r="D31" s="91">
        <v>63.728556087120666</v>
      </c>
      <c r="E31" s="92">
        <v>43.073345778225182</v>
      </c>
      <c r="F31" s="91">
        <v>44.29938870822874</v>
      </c>
      <c r="G31" s="92">
        <v>205.37606517996309</v>
      </c>
      <c r="H31" s="92">
        <v>205.37606517996309</v>
      </c>
      <c r="J31" s="159"/>
      <c r="K31" s="158"/>
      <c r="L31" s="155"/>
      <c r="M31" s="155"/>
      <c r="N31" s="155"/>
      <c r="O31" s="122"/>
      <c r="P31" s="122"/>
      <c r="Q31" s="122"/>
      <c r="R31" s="122"/>
      <c r="S31" s="122"/>
      <c r="T31" s="122"/>
      <c r="U31" s="122"/>
      <c r="V31" s="122"/>
    </row>
    <row r="32" spans="1:22" ht="15" thickBot="1" x14ac:dyDescent="0.4">
      <c r="A32" s="154"/>
      <c r="B32" s="368" t="s">
        <v>50</v>
      </c>
      <c r="C32" s="156" t="s">
        <v>137</v>
      </c>
      <c r="D32" s="91">
        <v>56.915755200976143</v>
      </c>
      <c r="E32" s="92">
        <v>48.242012361035549</v>
      </c>
      <c r="F32" s="91">
        <v>44.966823845391666</v>
      </c>
      <c r="G32" s="92">
        <v>206.10024495726159</v>
      </c>
      <c r="H32" s="92">
        <v>206.10024495726159</v>
      </c>
      <c r="J32" s="159"/>
      <c r="K32" s="158"/>
      <c r="L32" s="155"/>
      <c r="M32" s="155"/>
      <c r="N32" s="155"/>
      <c r="O32" s="122"/>
      <c r="P32" s="122"/>
      <c r="Q32" s="122"/>
      <c r="R32" s="122"/>
      <c r="S32" s="122"/>
      <c r="T32" s="122"/>
      <c r="U32" s="122"/>
      <c r="V32" s="122"/>
    </row>
    <row r="33" spans="1:22" ht="15" thickBot="1" x14ac:dyDescent="0.4">
      <c r="A33" s="154"/>
      <c r="B33" s="369"/>
      <c r="C33" s="156" t="s">
        <v>219</v>
      </c>
      <c r="D33" s="91">
        <v>66.539407044676565</v>
      </c>
      <c r="E33" s="92">
        <v>50.84924636741929</v>
      </c>
      <c r="F33" s="91">
        <v>42.789307091764542</v>
      </c>
      <c r="G33" s="92">
        <v>221.37627197590393</v>
      </c>
      <c r="H33" s="92">
        <v>221.37627197590393</v>
      </c>
      <c r="J33" s="159"/>
      <c r="K33" s="158"/>
      <c r="L33" s="155"/>
      <c r="M33" s="155"/>
      <c r="N33" s="155"/>
      <c r="O33" s="122"/>
      <c r="P33" s="122"/>
      <c r="Q33" s="122"/>
      <c r="R33" s="122"/>
      <c r="S33" s="122"/>
      <c r="T33" s="122"/>
      <c r="U33" s="122"/>
      <c r="V33" s="122"/>
    </row>
    <row r="34" spans="1:22" ht="15" thickBot="1" x14ac:dyDescent="0.4">
      <c r="A34" s="154"/>
      <c r="B34" s="369"/>
      <c r="C34" s="156" t="s">
        <v>232</v>
      </c>
      <c r="D34" s="91">
        <v>65.349630618151537</v>
      </c>
      <c r="E34" s="92">
        <v>45.185622294043398</v>
      </c>
      <c r="F34" s="91">
        <v>43.698366495979073</v>
      </c>
      <c r="G34" s="92">
        <v>212.0865033654681</v>
      </c>
      <c r="H34" s="92">
        <v>212.0865033654681</v>
      </c>
      <c r="J34" s="159"/>
      <c r="K34" s="158"/>
      <c r="L34" s="155"/>
      <c r="M34" s="155"/>
      <c r="N34" s="155"/>
      <c r="O34" s="122"/>
      <c r="P34" s="122"/>
      <c r="Q34" s="122"/>
      <c r="R34" s="122"/>
      <c r="S34" s="122"/>
      <c r="T34" s="122"/>
      <c r="U34" s="122"/>
      <c r="V34" s="122"/>
    </row>
    <row r="35" spans="1:22" ht="15" thickBot="1" x14ac:dyDescent="0.4">
      <c r="A35" s="154"/>
      <c r="B35" s="370"/>
      <c r="C35" s="156" t="s">
        <v>248</v>
      </c>
      <c r="D35" s="91">
        <v>61.696824709628856</v>
      </c>
      <c r="E35" s="92">
        <v>46.90374590340911</v>
      </c>
      <c r="F35" s="91">
        <v>44.9092383601335</v>
      </c>
      <c r="G35" s="92">
        <v>214.19014235055383</v>
      </c>
      <c r="H35" s="92">
        <v>214.19014235055383</v>
      </c>
      <c r="J35" s="159"/>
      <c r="K35" s="158"/>
      <c r="L35" s="155"/>
      <c r="M35" s="155"/>
      <c r="N35" s="155"/>
      <c r="O35" s="122"/>
      <c r="P35" s="122"/>
      <c r="Q35" s="122"/>
      <c r="R35" s="122"/>
      <c r="S35" s="122"/>
      <c r="T35" s="122"/>
      <c r="U35" s="122"/>
      <c r="V35" s="122"/>
    </row>
    <row r="36" spans="1:22" ht="15" thickBot="1" x14ac:dyDescent="0.4">
      <c r="A36" s="154"/>
      <c r="B36" s="368" t="s">
        <v>51</v>
      </c>
      <c r="C36" s="156" t="s">
        <v>135</v>
      </c>
      <c r="D36" s="91">
        <v>60.351487426588307</v>
      </c>
      <c r="E36" s="92">
        <v>49.376446924876944</v>
      </c>
      <c r="F36" s="91">
        <v>38.267846426832811</v>
      </c>
      <c r="G36" s="92">
        <v>207.36675441294088</v>
      </c>
      <c r="H36" s="92">
        <v>207.36675441294088</v>
      </c>
      <c r="J36" s="159"/>
      <c r="K36" s="158"/>
      <c r="L36" s="155"/>
      <c r="M36" s="155"/>
      <c r="N36" s="155"/>
      <c r="O36" s="122"/>
      <c r="P36" s="122"/>
      <c r="Q36" s="122"/>
      <c r="R36" s="122"/>
      <c r="S36" s="122"/>
      <c r="T36" s="122"/>
      <c r="U36" s="122"/>
      <c r="V36" s="122"/>
    </row>
    <row r="37" spans="1:22" ht="15" customHeight="1" thickBot="1" x14ac:dyDescent="0.4">
      <c r="A37" s="154"/>
      <c r="B37" s="370"/>
      <c r="C37" s="156" t="s">
        <v>146</v>
      </c>
      <c r="D37" s="91">
        <v>56.515894581875912</v>
      </c>
      <c r="E37" s="92">
        <v>45.962033580879677</v>
      </c>
      <c r="F37" s="91">
        <v>42.962568403725292</v>
      </c>
      <c r="G37" s="92">
        <v>215.51995979870412</v>
      </c>
      <c r="H37" s="92">
        <v>215.51995979870412</v>
      </c>
      <c r="J37" s="159"/>
      <c r="K37" s="158"/>
      <c r="L37" s="155"/>
      <c r="M37" s="155"/>
      <c r="N37" s="155"/>
      <c r="O37" s="122"/>
      <c r="P37" s="122"/>
      <c r="Q37" s="122"/>
      <c r="R37" s="122"/>
      <c r="S37" s="122"/>
      <c r="T37" s="122"/>
      <c r="U37" s="122"/>
      <c r="V37" s="122"/>
    </row>
    <row r="38" spans="1:22" ht="15" thickBot="1" x14ac:dyDescent="0.4">
      <c r="A38" s="154"/>
      <c r="B38" s="152" t="s">
        <v>52</v>
      </c>
      <c r="C38" s="156" t="s">
        <v>158</v>
      </c>
      <c r="D38" s="91">
        <v>59.780939753187987</v>
      </c>
      <c r="E38" s="92">
        <v>51.70681510593117</v>
      </c>
      <c r="F38" s="91">
        <v>39.416317894387525</v>
      </c>
      <c r="G38" s="92">
        <v>233.3249477540158</v>
      </c>
      <c r="H38" s="92">
        <v>233.3249477540158</v>
      </c>
      <c r="J38" s="159"/>
      <c r="K38" s="158"/>
      <c r="L38" s="155"/>
      <c r="M38" s="155"/>
      <c r="N38" s="155"/>
      <c r="O38" s="122"/>
      <c r="P38" s="122"/>
      <c r="Q38" s="122"/>
      <c r="R38" s="122"/>
      <c r="S38" s="122"/>
      <c r="T38" s="122"/>
      <c r="U38" s="122"/>
      <c r="V38" s="122"/>
    </row>
    <row r="39" spans="1:22" ht="15" thickBot="1" x14ac:dyDescent="0.4">
      <c r="A39" s="154"/>
      <c r="B39" s="373" t="s">
        <v>53</v>
      </c>
      <c r="C39" s="156" t="s">
        <v>127</v>
      </c>
      <c r="D39" s="91">
        <v>48.649043316008431</v>
      </c>
      <c r="E39" s="92">
        <v>46.665523788993902</v>
      </c>
      <c r="F39" s="91">
        <v>46.216281585011586</v>
      </c>
      <c r="G39" s="92">
        <v>209.78574726809924</v>
      </c>
      <c r="H39" s="92">
        <v>209.78574726809924</v>
      </c>
      <c r="J39" s="159"/>
      <c r="K39" s="158"/>
      <c r="L39" s="155"/>
      <c r="M39" s="155"/>
      <c r="N39" s="155"/>
      <c r="O39" s="122"/>
      <c r="P39" s="122"/>
      <c r="Q39" s="122"/>
      <c r="R39" s="122"/>
      <c r="S39" s="122"/>
      <c r="T39" s="122"/>
      <c r="U39" s="122"/>
      <c r="V39" s="122"/>
    </row>
    <row r="40" spans="1:22" ht="15" thickBot="1" x14ac:dyDescent="0.4">
      <c r="A40" s="154"/>
      <c r="B40" s="370"/>
      <c r="C40" s="156" t="s">
        <v>211</v>
      </c>
      <c r="D40" s="91">
        <v>43.371901634144642</v>
      </c>
      <c r="E40" s="92">
        <v>49.291527836162608</v>
      </c>
      <c r="F40" s="91">
        <v>51.520779878740129</v>
      </c>
      <c r="G40" s="92">
        <v>220.47980699070339</v>
      </c>
      <c r="H40" s="92">
        <v>220.47980699070339</v>
      </c>
      <c r="J40" s="159"/>
      <c r="K40" s="158"/>
      <c r="L40" s="155"/>
      <c r="M40" s="155"/>
      <c r="N40" s="155"/>
      <c r="O40" s="122"/>
      <c r="P40" s="122"/>
      <c r="Q40" s="122"/>
      <c r="R40" s="122"/>
      <c r="S40" s="122"/>
      <c r="T40" s="122"/>
      <c r="U40" s="122"/>
      <c r="V40" s="122"/>
    </row>
    <row r="41" spans="1:22" ht="15" thickBot="1" x14ac:dyDescent="0.4">
      <c r="A41" s="154"/>
      <c r="B41" s="368" t="s">
        <v>54</v>
      </c>
      <c r="C41" s="156" t="s">
        <v>141</v>
      </c>
      <c r="D41" s="91">
        <v>56.873589689167979</v>
      </c>
      <c r="E41" s="92">
        <v>52.403815681558235</v>
      </c>
      <c r="F41" s="91">
        <v>39.128908526951363</v>
      </c>
      <c r="G41" s="92">
        <v>211.76145907433713</v>
      </c>
      <c r="H41" s="92">
        <v>211.76145907433713</v>
      </c>
      <c r="J41" s="159"/>
      <c r="K41" s="158"/>
      <c r="L41" s="155"/>
      <c r="M41" s="155"/>
      <c r="N41" s="155"/>
      <c r="O41" s="122"/>
      <c r="P41" s="122"/>
      <c r="Q41" s="122"/>
      <c r="R41" s="122"/>
      <c r="S41" s="122"/>
      <c r="T41" s="122"/>
      <c r="U41" s="122"/>
      <c r="V41" s="122"/>
    </row>
    <row r="42" spans="1:22" ht="15" thickBot="1" x14ac:dyDescent="0.4">
      <c r="A42" s="154"/>
      <c r="B42" s="370"/>
      <c r="C42" s="156" t="s">
        <v>208</v>
      </c>
      <c r="D42" s="91">
        <v>53.876686399665132</v>
      </c>
      <c r="E42" s="92">
        <v>42.210325718233513</v>
      </c>
      <c r="F42" s="91">
        <v>35.216150243491704</v>
      </c>
      <c r="G42" s="92">
        <v>194.64968753174782</v>
      </c>
      <c r="H42" s="92">
        <v>194.64968753174782</v>
      </c>
      <c r="J42" s="159"/>
      <c r="K42" s="158"/>
      <c r="L42" s="155"/>
      <c r="M42" s="155"/>
      <c r="N42" s="155"/>
      <c r="O42" s="122"/>
      <c r="P42" s="122"/>
      <c r="Q42" s="122"/>
      <c r="R42" s="122"/>
      <c r="S42" s="122"/>
      <c r="T42" s="122"/>
      <c r="U42" s="122"/>
      <c r="V42" s="122"/>
    </row>
    <row r="43" spans="1:22" ht="15" thickBot="1" x14ac:dyDescent="0.4">
      <c r="A43" s="154"/>
      <c r="B43" s="368" t="s">
        <v>55</v>
      </c>
      <c r="C43" s="156" t="s">
        <v>148</v>
      </c>
      <c r="D43" s="91">
        <v>49.636694188907164</v>
      </c>
      <c r="E43" s="92">
        <v>48.26532703787398</v>
      </c>
      <c r="F43" s="91">
        <v>38.651570592477846</v>
      </c>
      <c r="G43" s="92">
        <v>196.49611101994122</v>
      </c>
      <c r="H43" s="92">
        <v>196.49611101994122</v>
      </c>
      <c r="J43" s="159"/>
      <c r="K43" s="158"/>
      <c r="L43" s="155"/>
      <c r="M43" s="155"/>
      <c r="N43" s="155"/>
      <c r="O43" s="122"/>
      <c r="P43" s="122"/>
      <c r="Q43" s="122"/>
      <c r="R43" s="122"/>
      <c r="S43" s="122"/>
      <c r="T43" s="122"/>
      <c r="U43" s="122"/>
      <c r="V43" s="122"/>
    </row>
    <row r="44" spans="1:22" ht="15" thickBot="1" x14ac:dyDescent="0.4">
      <c r="A44" s="154"/>
      <c r="B44" s="369"/>
      <c r="C44" s="156" t="s">
        <v>200</v>
      </c>
      <c r="D44" s="91">
        <v>54.936433806334954</v>
      </c>
      <c r="E44" s="92">
        <v>47.501960431055295</v>
      </c>
      <c r="F44" s="91">
        <v>39.814103317234128</v>
      </c>
      <c r="G44" s="92">
        <v>206.87885249383271</v>
      </c>
      <c r="H44" s="92">
        <v>206.87885249383271</v>
      </c>
      <c r="J44" s="159"/>
      <c r="K44" s="158"/>
      <c r="L44" s="155"/>
      <c r="M44" s="155"/>
      <c r="N44" s="155"/>
      <c r="O44" s="122"/>
      <c r="P44" s="122"/>
      <c r="Q44" s="122"/>
      <c r="R44" s="122"/>
      <c r="S44" s="122"/>
      <c r="T44" s="122"/>
      <c r="U44" s="122"/>
      <c r="V44" s="122"/>
    </row>
    <row r="45" spans="1:22" ht="15" thickBot="1" x14ac:dyDescent="0.4">
      <c r="A45" s="154"/>
      <c r="B45" s="370"/>
      <c r="C45" s="156" t="s">
        <v>289</v>
      </c>
      <c r="D45" s="91">
        <v>60.49810658178302</v>
      </c>
      <c r="E45" s="92">
        <v>50.905067014456527</v>
      </c>
      <c r="F45" s="91">
        <v>41.001811405183474</v>
      </c>
      <c r="G45" s="92">
        <v>212.45083932517639</v>
      </c>
      <c r="H45" s="92">
        <v>212.45083932517639</v>
      </c>
      <c r="J45" s="159"/>
      <c r="K45" s="158"/>
      <c r="L45" s="155"/>
      <c r="M45" s="155"/>
      <c r="N45" s="155"/>
      <c r="O45" s="122"/>
      <c r="P45" s="122"/>
      <c r="Q45" s="122"/>
      <c r="R45" s="122"/>
      <c r="S45" s="122"/>
      <c r="T45" s="122"/>
      <c r="U45" s="122"/>
      <c r="V45" s="122"/>
    </row>
    <row r="46" spans="1:22" ht="15" thickBot="1" x14ac:dyDescent="0.4">
      <c r="A46" s="154"/>
      <c r="B46" s="152" t="s">
        <v>56</v>
      </c>
      <c r="C46" s="156" t="s">
        <v>194</v>
      </c>
      <c r="D46" s="91">
        <v>66.366361951919643</v>
      </c>
      <c r="E46" s="92">
        <v>51.970562372979884</v>
      </c>
      <c r="F46" s="91">
        <v>45.22755867934783</v>
      </c>
      <c r="G46" s="92">
        <v>234.41206354088936</v>
      </c>
      <c r="H46" s="92">
        <v>234.41206354088936</v>
      </c>
      <c r="J46" s="159"/>
      <c r="K46" s="158"/>
      <c r="L46" s="155"/>
      <c r="M46" s="155"/>
      <c r="N46" s="155"/>
      <c r="O46" s="122"/>
      <c r="P46" s="122"/>
      <c r="Q46" s="122"/>
      <c r="R46" s="122"/>
      <c r="S46" s="122"/>
      <c r="T46" s="122"/>
      <c r="U46" s="122"/>
      <c r="V46" s="122"/>
    </row>
    <row r="47" spans="1:22" ht="15" thickBot="1" x14ac:dyDescent="0.4">
      <c r="A47" s="154"/>
      <c r="B47" s="373" t="s">
        <v>57</v>
      </c>
      <c r="C47" s="156" t="s">
        <v>154</v>
      </c>
      <c r="D47" s="91">
        <v>68.427739183924047</v>
      </c>
      <c r="E47" s="92">
        <v>41.019987698027329</v>
      </c>
      <c r="F47" s="91">
        <v>39.548224132011235</v>
      </c>
      <c r="G47" s="92">
        <v>217.72989009018724</v>
      </c>
      <c r="H47" s="92">
        <v>217.72989009018724</v>
      </c>
      <c r="J47" s="159"/>
      <c r="K47" s="158"/>
      <c r="L47" s="155"/>
      <c r="M47" s="155"/>
      <c r="N47" s="155"/>
      <c r="O47" s="122"/>
      <c r="P47" s="122"/>
      <c r="Q47" s="122"/>
      <c r="R47" s="122"/>
      <c r="S47" s="122"/>
      <c r="T47" s="122"/>
      <c r="U47" s="122"/>
      <c r="V47" s="122"/>
    </row>
    <row r="48" spans="1:22" ht="15" thickBot="1" x14ac:dyDescent="0.4">
      <c r="A48" s="154"/>
      <c r="B48" s="370"/>
      <c r="C48" s="156" t="s">
        <v>227</v>
      </c>
      <c r="D48" s="91">
        <v>64.865663695126457</v>
      </c>
      <c r="E48" s="92">
        <v>38.950002234861245</v>
      </c>
      <c r="F48" s="91">
        <v>38.672158667540593</v>
      </c>
      <c r="G48" s="92">
        <v>221.55026415669724</v>
      </c>
      <c r="H48" s="92">
        <v>221.55026415669724</v>
      </c>
      <c r="J48" s="159"/>
      <c r="K48" s="158"/>
      <c r="L48" s="155"/>
      <c r="M48" s="155"/>
      <c r="N48" s="155"/>
      <c r="O48" s="122"/>
      <c r="P48" s="122"/>
      <c r="Q48" s="122"/>
      <c r="R48" s="122"/>
      <c r="S48" s="122"/>
      <c r="T48" s="122"/>
      <c r="U48" s="122"/>
      <c r="V48" s="122"/>
    </row>
    <row r="49" spans="1:22" ht="15" thickBot="1" x14ac:dyDescent="0.4">
      <c r="A49" s="154"/>
      <c r="B49" s="368" t="s">
        <v>58</v>
      </c>
      <c r="C49" s="156" t="s">
        <v>143</v>
      </c>
      <c r="D49" s="91">
        <v>50.893297180687568</v>
      </c>
      <c r="E49" s="92">
        <v>45.868952072265962</v>
      </c>
      <c r="F49" s="91">
        <v>44.41921369365221</v>
      </c>
      <c r="G49" s="92">
        <v>207.70391596575544</v>
      </c>
      <c r="H49" s="92">
        <v>207.70391596575544</v>
      </c>
      <c r="J49" s="159"/>
      <c r="K49" s="158"/>
      <c r="L49" s="155"/>
      <c r="M49" s="155"/>
      <c r="N49" s="155"/>
      <c r="O49" s="122"/>
      <c r="P49" s="122"/>
      <c r="Q49" s="122"/>
      <c r="R49" s="122"/>
      <c r="S49" s="122"/>
      <c r="T49" s="122"/>
      <c r="U49" s="122"/>
      <c r="V49" s="122"/>
    </row>
    <row r="50" spans="1:22" ht="15" thickBot="1" x14ac:dyDescent="0.4">
      <c r="A50" s="154"/>
      <c r="B50" s="370"/>
      <c r="C50" s="156" t="s">
        <v>237</v>
      </c>
      <c r="D50" s="91">
        <v>55.695129056425124</v>
      </c>
      <c r="E50" s="92">
        <v>53.008041327905723</v>
      </c>
      <c r="F50" s="91">
        <v>45.451023853057293</v>
      </c>
      <c r="G50" s="92">
        <v>223.0410837726472</v>
      </c>
      <c r="H50" s="92">
        <v>223.0410837726472</v>
      </c>
      <c r="J50" s="159"/>
      <c r="K50" s="158"/>
      <c r="L50" s="155"/>
      <c r="M50" s="155"/>
      <c r="N50" s="155"/>
      <c r="O50" s="122"/>
      <c r="P50" s="122"/>
      <c r="Q50" s="122"/>
      <c r="R50" s="122"/>
      <c r="S50" s="122"/>
      <c r="T50" s="122"/>
      <c r="U50" s="122"/>
      <c r="V50" s="122"/>
    </row>
    <row r="51" spans="1:22" ht="15" thickBot="1" x14ac:dyDescent="0.4">
      <c r="A51" s="154"/>
      <c r="B51" s="152" t="s">
        <v>59</v>
      </c>
      <c r="C51" s="156" t="s">
        <v>236</v>
      </c>
      <c r="D51" s="91">
        <v>50.340531272174864</v>
      </c>
      <c r="E51" s="92">
        <v>33.405693325492336</v>
      </c>
      <c r="F51" s="91">
        <v>44.61917006767225</v>
      </c>
      <c r="G51" s="92">
        <v>187.44316556895609</v>
      </c>
      <c r="H51" s="92">
        <v>187.44316556895609</v>
      </c>
      <c r="J51" s="159"/>
      <c r="K51" s="158"/>
      <c r="L51" s="155"/>
      <c r="M51" s="155"/>
      <c r="N51" s="155"/>
      <c r="O51" s="122"/>
      <c r="P51" s="122"/>
      <c r="Q51" s="122"/>
      <c r="R51" s="122"/>
      <c r="S51" s="122"/>
      <c r="T51" s="122"/>
      <c r="U51" s="122"/>
      <c r="V51" s="122"/>
    </row>
    <row r="52" spans="1:22" ht="15" thickBot="1" x14ac:dyDescent="0.4">
      <c r="A52" s="154"/>
      <c r="B52" s="373" t="s">
        <v>60</v>
      </c>
      <c r="C52" s="156" t="s">
        <v>111</v>
      </c>
      <c r="D52" s="91">
        <v>73.7883797725721</v>
      </c>
      <c r="E52" s="92">
        <v>39.044990322790724</v>
      </c>
      <c r="F52" s="91">
        <v>34.753729326043661</v>
      </c>
      <c r="G52" s="92">
        <v>208.66189020344717</v>
      </c>
      <c r="H52" s="92">
        <v>208.66189020344717</v>
      </c>
      <c r="J52" s="159"/>
      <c r="K52" s="158"/>
      <c r="L52" s="155"/>
      <c r="M52" s="155"/>
      <c r="N52" s="155"/>
      <c r="O52" s="122"/>
      <c r="P52" s="122"/>
      <c r="Q52" s="122"/>
      <c r="R52" s="122"/>
      <c r="S52" s="122"/>
      <c r="T52" s="122"/>
      <c r="U52" s="122"/>
      <c r="V52" s="122"/>
    </row>
    <row r="53" spans="1:22" ht="15" thickBot="1" x14ac:dyDescent="0.4">
      <c r="A53" s="154"/>
      <c r="B53" s="369"/>
      <c r="C53" s="156" t="s">
        <v>195</v>
      </c>
      <c r="D53" s="91">
        <v>64.523124812212416</v>
      </c>
      <c r="E53" s="92">
        <v>43.152179252299227</v>
      </c>
      <c r="F53" s="91">
        <v>43.708111689177528</v>
      </c>
      <c r="G53" s="92">
        <v>215.98696069377263</v>
      </c>
      <c r="H53" s="92">
        <v>215.98696069377263</v>
      </c>
      <c r="J53" s="159"/>
      <c r="K53" s="158"/>
      <c r="L53" s="155"/>
      <c r="M53" s="155"/>
      <c r="N53" s="155"/>
      <c r="O53" s="122"/>
      <c r="P53" s="122"/>
      <c r="Q53" s="122"/>
      <c r="R53" s="122"/>
      <c r="S53" s="122"/>
      <c r="T53" s="122"/>
      <c r="U53" s="122"/>
      <c r="V53" s="122"/>
    </row>
    <row r="54" spans="1:22" ht="15" customHeight="1" thickBot="1" x14ac:dyDescent="0.4">
      <c r="A54" s="154"/>
      <c r="B54" s="370"/>
      <c r="C54" s="156" t="s">
        <v>209</v>
      </c>
      <c r="D54" s="91">
        <v>49.778607864961771</v>
      </c>
      <c r="E54" s="92">
        <v>64.945206787956423</v>
      </c>
      <c r="F54" s="91">
        <v>53.073643447099371</v>
      </c>
      <c r="G54" s="92">
        <v>239.2870787228116</v>
      </c>
      <c r="H54" s="92">
        <v>239.2870787228116</v>
      </c>
      <c r="J54" s="159"/>
      <c r="K54" s="158"/>
      <c r="L54" s="155"/>
      <c r="M54" s="155"/>
      <c r="N54" s="155"/>
      <c r="O54" s="122"/>
      <c r="P54" s="122"/>
      <c r="Q54" s="122"/>
      <c r="R54" s="122"/>
      <c r="S54" s="122"/>
      <c r="T54" s="122"/>
      <c r="U54" s="122"/>
      <c r="V54" s="122"/>
    </row>
    <row r="55" spans="1:22" ht="15" thickBot="1" x14ac:dyDescent="0.4">
      <c r="A55" s="154"/>
      <c r="B55" s="368" t="s">
        <v>61</v>
      </c>
      <c r="C55" s="156" t="s">
        <v>133</v>
      </c>
      <c r="D55" s="91">
        <v>62.744763058390816</v>
      </c>
      <c r="E55" s="92">
        <v>55.955105366849025</v>
      </c>
      <c r="F55" s="91">
        <v>46.423672521350312</v>
      </c>
      <c r="G55" s="92">
        <v>239.54063037160762</v>
      </c>
      <c r="H55" s="92">
        <v>239.54063037160762</v>
      </c>
      <c r="J55" s="159"/>
      <c r="K55" s="158"/>
      <c r="L55" s="155"/>
      <c r="M55" s="155"/>
      <c r="N55" s="155"/>
      <c r="O55" s="122"/>
      <c r="P55" s="122"/>
      <c r="Q55" s="122"/>
      <c r="R55" s="122"/>
      <c r="S55" s="122"/>
      <c r="T55" s="122"/>
      <c r="U55" s="122"/>
      <c r="V55" s="122"/>
    </row>
    <row r="56" spans="1:22" ht="15" thickBot="1" x14ac:dyDescent="0.4">
      <c r="A56" s="154"/>
      <c r="B56" s="369"/>
      <c r="C56" s="156" t="s">
        <v>115</v>
      </c>
      <c r="D56" s="91">
        <v>63.532473348799996</v>
      </c>
      <c r="E56" s="92">
        <v>53.224241734328658</v>
      </c>
      <c r="F56" s="91">
        <v>50.421656339912396</v>
      </c>
      <c r="G56" s="92">
        <v>227.06880935436592</v>
      </c>
      <c r="H56" s="92">
        <v>227.06880935436592</v>
      </c>
      <c r="J56" s="159"/>
      <c r="K56" s="158"/>
      <c r="L56" s="155"/>
      <c r="M56" s="155"/>
      <c r="N56" s="155"/>
      <c r="O56" s="122"/>
      <c r="P56" s="122"/>
      <c r="Q56" s="122"/>
      <c r="R56" s="122"/>
      <c r="S56" s="122"/>
      <c r="T56" s="122"/>
      <c r="U56" s="122"/>
      <c r="V56" s="122"/>
    </row>
    <row r="57" spans="1:22" ht="15" thickBot="1" x14ac:dyDescent="0.4">
      <c r="A57" s="154"/>
      <c r="B57" s="370"/>
      <c r="C57" s="156" t="s">
        <v>246</v>
      </c>
      <c r="D57" s="91">
        <v>63.534280312087326</v>
      </c>
      <c r="E57" s="92">
        <v>53.182762669418686</v>
      </c>
      <c r="F57" s="91">
        <v>53.967232012079634</v>
      </c>
      <c r="G57" s="92">
        <v>237.75683796716132</v>
      </c>
      <c r="H57" s="92">
        <v>237.75683796716132</v>
      </c>
      <c r="J57" s="159"/>
      <c r="K57" s="158"/>
      <c r="L57" s="155"/>
      <c r="M57" s="155"/>
      <c r="N57" s="155"/>
      <c r="O57" s="122"/>
      <c r="P57" s="122"/>
      <c r="Q57" s="122"/>
      <c r="R57" s="122"/>
      <c r="S57" s="122"/>
      <c r="T57" s="122"/>
      <c r="U57" s="122"/>
      <c r="V57" s="122"/>
    </row>
    <row r="58" spans="1:22" ht="15" thickBot="1" x14ac:dyDescent="0.4">
      <c r="A58" s="154"/>
      <c r="B58" s="368" t="s">
        <v>62</v>
      </c>
      <c r="C58" s="156" t="s">
        <v>205</v>
      </c>
      <c r="D58" s="91">
        <v>48.465210566906251</v>
      </c>
      <c r="E58" s="92">
        <v>46.379227610508494</v>
      </c>
      <c r="F58" s="91">
        <v>42.682132784873531</v>
      </c>
      <c r="G58" s="92">
        <v>212.19421687533722</v>
      </c>
      <c r="H58" s="92">
        <v>212.19421687533722</v>
      </c>
      <c r="J58" s="159"/>
      <c r="K58" s="158"/>
      <c r="L58" s="155"/>
      <c r="M58" s="155"/>
      <c r="N58" s="155"/>
      <c r="O58" s="122"/>
      <c r="P58" s="122"/>
      <c r="Q58" s="122"/>
      <c r="R58" s="122"/>
      <c r="S58" s="122"/>
      <c r="T58" s="122"/>
      <c r="U58" s="122"/>
      <c r="V58" s="122"/>
    </row>
    <row r="59" spans="1:22" ht="15" thickBot="1" x14ac:dyDescent="0.4">
      <c r="A59" s="154"/>
      <c r="B59" s="370"/>
      <c r="C59" s="156" t="s">
        <v>244</v>
      </c>
      <c r="D59" s="91">
        <v>51.490030854958107</v>
      </c>
      <c r="E59" s="92">
        <v>44.40985487817656</v>
      </c>
      <c r="F59" s="91">
        <v>45.658637154614745</v>
      </c>
      <c r="G59" s="92">
        <v>200.57693072642539</v>
      </c>
      <c r="H59" s="92">
        <v>200.57693072642539</v>
      </c>
      <c r="J59" s="159"/>
      <c r="K59" s="158"/>
      <c r="L59" s="155"/>
      <c r="M59" s="155"/>
      <c r="N59" s="155"/>
      <c r="O59" s="122"/>
      <c r="P59" s="122"/>
      <c r="Q59" s="122"/>
      <c r="R59" s="122"/>
      <c r="S59" s="122"/>
      <c r="T59" s="122"/>
      <c r="U59" s="122"/>
      <c r="V59" s="122"/>
    </row>
    <row r="60" spans="1:22" ht="15" thickBot="1" x14ac:dyDescent="0.4">
      <c r="A60" s="154"/>
      <c r="B60" s="368" t="s">
        <v>63</v>
      </c>
      <c r="C60" s="156" t="s">
        <v>215</v>
      </c>
      <c r="D60" s="91">
        <v>63.4357365400855</v>
      </c>
      <c r="E60" s="92">
        <v>49.028922548672035</v>
      </c>
      <c r="F60" s="91">
        <v>48.030354584453441</v>
      </c>
      <c r="G60" s="92">
        <v>223.43443918223463</v>
      </c>
      <c r="H60" s="92">
        <v>223.43443918223463</v>
      </c>
      <c r="J60" s="159"/>
      <c r="K60" s="158"/>
      <c r="L60" s="155"/>
      <c r="M60" s="155"/>
      <c r="N60" s="155"/>
      <c r="O60" s="122"/>
      <c r="P60" s="122"/>
      <c r="Q60" s="122"/>
      <c r="R60" s="122"/>
      <c r="S60" s="122"/>
      <c r="T60" s="122"/>
      <c r="U60" s="122"/>
      <c r="V60" s="122"/>
    </row>
    <row r="61" spans="1:22" ht="15" thickBot="1" x14ac:dyDescent="0.4">
      <c r="A61" s="154"/>
      <c r="B61" s="369"/>
      <c r="C61" s="156" t="s">
        <v>218</v>
      </c>
      <c r="D61" s="91">
        <v>65.263175886889826</v>
      </c>
      <c r="E61" s="92">
        <v>51.550322456978932</v>
      </c>
      <c r="F61" s="91">
        <v>48.890031853882732</v>
      </c>
      <c r="G61" s="92">
        <v>232.00759675967089</v>
      </c>
      <c r="H61" s="92">
        <v>232.00759675967089</v>
      </c>
      <c r="J61" s="159"/>
      <c r="K61" s="158"/>
      <c r="L61" s="155"/>
      <c r="M61" s="155"/>
      <c r="N61" s="155"/>
      <c r="O61" s="122"/>
      <c r="P61" s="122"/>
      <c r="Q61" s="122"/>
      <c r="R61" s="122"/>
      <c r="S61" s="122"/>
      <c r="T61" s="122"/>
      <c r="U61" s="122"/>
      <c r="V61" s="122"/>
    </row>
    <row r="62" spans="1:22" ht="15" thickBot="1" x14ac:dyDescent="0.4">
      <c r="A62" s="154"/>
      <c r="B62" s="370"/>
      <c r="C62" s="156" t="s">
        <v>247</v>
      </c>
      <c r="D62" s="91">
        <v>56.945119185835125</v>
      </c>
      <c r="E62" s="92">
        <v>45.258913209079019</v>
      </c>
      <c r="F62" s="91">
        <v>41.103782248741481</v>
      </c>
      <c r="G62" s="92">
        <v>205.07820749715199</v>
      </c>
      <c r="H62" s="92">
        <v>205.07820749715199</v>
      </c>
      <c r="J62" s="159"/>
      <c r="K62" s="158"/>
      <c r="L62" s="155"/>
      <c r="M62" s="155"/>
      <c r="N62" s="155"/>
      <c r="O62" s="122"/>
      <c r="P62" s="122"/>
      <c r="Q62" s="122"/>
      <c r="R62" s="122"/>
      <c r="S62" s="122"/>
      <c r="T62" s="122"/>
      <c r="U62" s="122"/>
      <c r="V62" s="122"/>
    </row>
    <row r="63" spans="1:22" ht="15" thickBot="1" x14ac:dyDescent="0.4">
      <c r="A63" s="154"/>
      <c r="B63" s="152" t="s">
        <v>64</v>
      </c>
      <c r="C63" s="156" t="s">
        <v>210</v>
      </c>
      <c r="D63" s="91">
        <v>53.838108475880276</v>
      </c>
      <c r="E63" s="92">
        <v>38.983035295568612</v>
      </c>
      <c r="F63" s="91">
        <v>44.088161525927177</v>
      </c>
      <c r="G63" s="92">
        <v>197.17775259644395</v>
      </c>
      <c r="H63" s="92">
        <v>197.17775259644395</v>
      </c>
      <c r="J63" s="159"/>
      <c r="K63" s="158"/>
      <c r="L63" s="155"/>
      <c r="M63" s="155"/>
      <c r="N63" s="155"/>
      <c r="O63" s="122"/>
      <c r="P63" s="122"/>
      <c r="Q63" s="122"/>
      <c r="R63" s="122"/>
      <c r="S63" s="122"/>
      <c r="T63" s="122"/>
      <c r="U63" s="122"/>
      <c r="V63" s="122"/>
    </row>
    <row r="64" spans="1:22" ht="15" thickBot="1" x14ac:dyDescent="0.4">
      <c r="A64" s="154"/>
      <c r="B64" s="373" t="s">
        <v>65</v>
      </c>
      <c r="C64" s="156" t="s">
        <v>107</v>
      </c>
      <c r="D64" s="91">
        <v>59.067263446954243</v>
      </c>
      <c r="E64" s="92">
        <v>43.969815717512006</v>
      </c>
      <c r="F64" s="91">
        <v>45.924344118039357</v>
      </c>
      <c r="G64" s="92">
        <v>208.55189038706919</v>
      </c>
      <c r="H64" s="92">
        <v>208.55189038706919</v>
      </c>
      <c r="J64" s="159"/>
      <c r="K64" s="158"/>
      <c r="L64" s="155"/>
      <c r="M64" s="155"/>
      <c r="N64" s="155"/>
      <c r="O64" s="122"/>
      <c r="P64" s="122"/>
      <c r="Q64" s="122"/>
      <c r="R64" s="122"/>
      <c r="S64" s="122"/>
      <c r="T64" s="122"/>
      <c r="U64" s="122"/>
      <c r="V64" s="122"/>
    </row>
    <row r="65" spans="1:22" ht="15" customHeight="1" thickBot="1" x14ac:dyDescent="0.4">
      <c r="A65" s="154"/>
      <c r="B65" s="369"/>
      <c r="C65" s="156" t="s">
        <v>212</v>
      </c>
      <c r="D65" s="91">
        <v>67.034197182464524</v>
      </c>
      <c r="E65" s="92">
        <v>39.441455269271842</v>
      </c>
      <c r="F65" s="91">
        <v>45.066509765226861</v>
      </c>
      <c r="G65" s="92">
        <v>204.39201139861535</v>
      </c>
      <c r="H65" s="92">
        <v>204.39201139861535</v>
      </c>
      <c r="J65" s="159"/>
      <c r="K65" s="158"/>
      <c r="L65" s="155"/>
      <c r="M65" s="155"/>
      <c r="N65" s="155"/>
      <c r="O65" s="122"/>
      <c r="P65" s="122"/>
      <c r="Q65" s="122"/>
      <c r="R65" s="122"/>
      <c r="S65" s="122"/>
      <c r="T65" s="122"/>
      <c r="U65" s="122"/>
      <c r="V65" s="122"/>
    </row>
    <row r="66" spans="1:22" ht="15" thickBot="1" x14ac:dyDescent="0.4">
      <c r="A66" s="154"/>
      <c r="B66" s="370"/>
      <c r="C66" s="156" t="s">
        <v>216</v>
      </c>
      <c r="D66" s="91">
        <v>61.887610813467838</v>
      </c>
      <c r="E66" s="92">
        <v>50.932148442535073</v>
      </c>
      <c r="F66" s="91">
        <v>44.849677166154706</v>
      </c>
      <c r="G66" s="92">
        <v>212.92882712934173</v>
      </c>
      <c r="H66" s="92">
        <v>212.92882712934173</v>
      </c>
      <c r="J66" s="159"/>
      <c r="K66" s="158"/>
      <c r="L66" s="155"/>
      <c r="M66" s="155"/>
      <c r="N66" s="155"/>
      <c r="O66" s="122"/>
      <c r="P66" s="122"/>
      <c r="Q66" s="122"/>
      <c r="R66" s="122"/>
      <c r="S66" s="122"/>
      <c r="T66" s="122"/>
      <c r="U66" s="122"/>
      <c r="V66" s="122"/>
    </row>
    <row r="67" spans="1:22" ht="15" thickBot="1" x14ac:dyDescent="0.4">
      <c r="A67" s="154"/>
      <c r="B67" s="368" t="s">
        <v>66</v>
      </c>
      <c r="C67" s="156" t="s">
        <v>214</v>
      </c>
      <c r="D67" s="91">
        <v>37.417866200747703</v>
      </c>
      <c r="E67" s="92">
        <v>43.194943135687502</v>
      </c>
      <c r="F67" s="91">
        <v>53.095457983399243</v>
      </c>
      <c r="G67" s="92">
        <v>201.60908443420519</v>
      </c>
      <c r="H67" s="92">
        <v>201.60908443420519</v>
      </c>
      <c r="J67" s="159"/>
      <c r="K67" s="158"/>
      <c r="L67" s="155"/>
      <c r="M67" s="155"/>
      <c r="N67" s="155"/>
      <c r="O67" s="122"/>
      <c r="P67" s="122"/>
      <c r="Q67" s="122"/>
      <c r="R67" s="122"/>
      <c r="S67" s="122"/>
      <c r="T67" s="122"/>
      <c r="U67" s="122"/>
      <c r="V67" s="122"/>
    </row>
    <row r="68" spans="1:22" ht="15" thickBot="1" x14ac:dyDescent="0.4">
      <c r="A68" s="154"/>
      <c r="B68" s="369"/>
      <c r="C68" s="156" t="s">
        <v>222</v>
      </c>
      <c r="D68" s="91">
        <v>46.527298288927334</v>
      </c>
      <c r="E68" s="92">
        <v>48.206775386597457</v>
      </c>
      <c r="F68" s="91">
        <v>52.20750639823482</v>
      </c>
      <c r="G68" s="92">
        <v>208.81163576005164</v>
      </c>
      <c r="H68" s="92">
        <v>208.81163576005164</v>
      </c>
      <c r="J68" s="159"/>
      <c r="K68" s="158"/>
      <c r="L68" s="155"/>
      <c r="M68" s="155"/>
      <c r="N68" s="155"/>
      <c r="O68" s="122"/>
      <c r="P68" s="122"/>
      <c r="Q68" s="122"/>
      <c r="R68" s="122"/>
      <c r="S68" s="122"/>
      <c r="T68" s="122"/>
      <c r="U68" s="122"/>
      <c r="V68" s="122"/>
    </row>
    <row r="69" spans="1:22" ht="15" thickBot="1" x14ac:dyDescent="0.4">
      <c r="A69" s="154"/>
      <c r="B69" s="370"/>
      <c r="C69" s="156" t="s">
        <v>233</v>
      </c>
      <c r="D69" s="91">
        <v>55.315698449660168</v>
      </c>
      <c r="E69" s="92">
        <v>44.283414479656301</v>
      </c>
      <c r="F69" s="91">
        <v>55.049895260050519</v>
      </c>
      <c r="G69" s="92">
        <v>212.88730964880926</v>
      </c>
      <c r="H69" s="92">
        <v>212.88730964880926</v>
      </c>
      <c r="J69" s="159"/>
      <c r="K69" s="158"/>
      <c r="L69" s="155"/>
      <c r="M69" s="155"/>
      <c r="N69" s="155"/>
      <c r="O69" s="122"/>
      <c r="P69" s="122"/>
      <c r="Q69" s="122"/>
      <c r="R69" s="122"/>
      <c r="S69" s="122"/>
      <c r="T69" s="122"/>
      <c r="U69" s="122"/>
      <c r="V69" s="122"/>
    </row>
    <row r="70" spans="1:22" ht="15" thickBot="1" x14ac:dyDescent="0.4">
      <c r="A70" s="154"/>
      <c r="B70" s="368" t="s">
        <v>67</v>
      </c>
      <c r="C70" s="156" t="s">
        <v>125</v>
      </c>
      <c r="D70" s="91">
        <v>47.913136876349427</v>
      </c>
      <c r="E70" s="92">
        <v>60.814373900366604</v>
      </c>
      <c r="F70" s="91">
        <v>40.46202233445846</v>
      </c>
      <c r="G70" s="92">
        <v>222.64089544392664</v>
      </c>
      <c r="H70" s="92">
        <v>222.64089544392664</v>
      </c>
      <c r="J70" s="159"/>
      <c r="K70" s="158"/>
      <c r="L70" s="155"/>
      <c r="M70" s="155"/>
      <c r="N70" s="155"/>
      <c r="O70" s="122"/>
      <c r="P70" s="122"/>
      <c r="Q70" s="122"/>
      <c r="R70" s="122"/>
      <c r="S70" s="122"/>
      <c r="T70" s="122"/>
      <c r="U70" s="122"/>
      <c r="V70" s="122"/>
    </row>
    <row r="71" spans="1:22" ht="15" thickBot="1" x14ac:dyDescent="0.4">
      <c r="A71" s="154"/>
      <c r="B71" s="369"/>
      <c r="C71" s="156" t="s">
        <v>207</v>
      </c>
      <c r="D71" s="91">
        <v>56.832318352393258</v>
      </c>
      <c r="E71" s="92">
        <v>48.350963628122486</v>
      </c>
      <c r="F71" s="91">
        <v>40.821087531790695</v>
      </c>
      <c r="G71" s="92">
        <v>219.08471846321362</v>
      </c>
      <c r="H71" s="92">
        <v>219.08471846321362</v>
      </c>
      <c r="J71" s="159"/>
      <c r="K71" s="158"/>
      <c r="L71" s="155"/>
      <c r="M71" s="155"/>
      <c r="N71" s="155"/>
      <c r="O71" s="122"/>
      <c r="P71" s="122"/>
      <c r="Q71" s="122"/>
      <c r="R71" s="122"/>
      <c r="S71" s="122"/>
      <c r="T71" s="122"/>
      <c r="U71" s="122"/>
      <c r="V71" s="122"/>
    </row>
    <row r="72" spans="1:22" ht="15" thickBot="1" x14ac:dyDescent="0.4">
      <c r="A72" s="154"/>
      <c r="B72" s="369"/>
      <c r="C72" s="156" t="s">
        <v>240</v>
      </c>
      <c r="D72" s="91">
        <v>56.752581971082499</v>
      </c>
      <c r="E72" s="92">
        <v>55.052107384598926</v>
      </c>
      <c r="F72" s="91">
        <v>43.115010365515893</v>
      </c>
      <c r="G72" s="92">
        <v>220.96711567713561</v>
      </c>
      <c r="H72" s="92">
        <v>220.96711567713561</v>
      </c>
      <c r="J72" s="159"/>
      <c r="K72" s="158"/>
      <c r="L72" s="155"/>
      <c r="M72" s="155"/>
      <c r="N72" s="155"/>
      <c r="O72" s="122"/>
      <c r="P72" s="122"/>
      <c r="Q72" s="122"/>
      <c r="R72" s="122"/>
      <c r="S72" s="122"/>
      <c r="T72" s="122"/>
      <c r="U72" s="122"/>
      <c r="V72" s="122"/>
    </row>
    <row r="73" spans="1:22" ht="15" thickBot="1" x14ac:dyDescent="0.4">
      <c r="A73" s="154"/>
      <c r="B73" s="370"/>
      <c r="C73" s="156" t="s">
        <v>241</v>
      </c>
      <c r="D73" s="91">
        <v>59.418460016782198</v>
      </c>
      <c r="E73" s="92">
        <v>47.161154352413014</v>
      </c>
      <c r="F73" s="91">
        <v>34.933029233922298</v>
      </c>
      <c r="G73" s="92">
        <v>201.38047094604266</v>
      </c>
      <c r="H73" s="92">
        <v>201.38047094604266</v>
      </c>
      <c r="J73" s="159"/>
      <c r="K73" s="158"/>
      <c r="L73" s="155"/>
      <c r="M73" s="155"/>
      <c r="N73" s="155"/>
      <c r="O73" s="122"/>
      <c r="P73" s="122"/>
      <c r="Q73" s="122"/>
      <c r="R73" s="122"/>
      <c r="S73" s="122"/>
      <c r="T73" s="122"/>
      <c r="U73" s="122"/>
      <c r="V73" s="122"/>
    </row>
    <row r="74" spans="1:22" ht="15" thickBot="1" x14ac:dyDescent="0.4">
      <c r="A74" s="154"/>
      <c r="B74" s="368" t="s">
        <v>68</v>
      </c>
      <c r="C74" s="156" t="s">
        <v>131</v>
      </c>
      <c r="D74" s="91">
        <v>57.28942102796978</v>
      </c>
      <c r="E74" s="92">
        <v>43.482601978574543</v>
      </c>
      <c r="F74" s="91">
        <v>38.257585226022542</v>
      </c>
      <c r="G74" s="92">
        <v>204.364675343925</v>
      </c>
      <c r="H74" s="92">
        <v>204.364675343925</v>
      </c>
      <c r="J74" s="159"/>
      <c r="K74" s="158"/>
      <c r="L74" s="155"/>
      <c r="M74" s="155"/>
      <c r="N74" s="155"/>
      <c r="O74" s="122"/>
      <c r="P74" s="122"/>
      <c r="Q74" s="122"/>
      <c r="R74" s="122"/>
      <c r="S74" s="122"/>
      <c r="T74" s="122"/>
      <c r="U74" s="122"/>
      <c r="V74" s="122"/>
    </row>
    <row r="75" spans="1:22" ht="15" thickBot="1" x14ac:dyDescent="0.4">
      <c r="A75" s="154"/>
      <c r="B75" s="369"/>
      <c r="C75" s="156" t="s">
        <v>123</v>
      </c>
      <c r="D75" s="91">
        <v>54.278289999581681</v>
      </c>
      <c r="E75" s="92">
        <v>39.975282165173766</v>
      </c>
      <c r="F75" s="91">
        <v>38.695650964340501</v>
      </c>
      <c r="G75" s="92">
        <v>196.89118569762127</v>
      </c>
      <c r="H75" s="92">
        <v>196.89118569762127</v>
      </c>
      <c r="J75" s="159"/>
      <c r="K75" s="158"/>
      <c r="L75" s="155"/>
      <c r="M75" s="155"/>
      <c r="N75" s="155"/>
      <c r="O75" s="122"/>
      <c r="P75" s="122"/>
      <c r="Q75" s="122"/>
      <c r="R75" s="122"/>
      <c r="S75" s="122"/>
      <c r="T75" s="122"/>
      <c r="U75" s="122"/>
      <c r="V75" s="122"/>
    </row>
    <row r="76" spans="1:22" ht="15" thickBot="1" x14ac:dyDescent="0.4">
      <c r="A76" s="154"/>
      <c r="B76" s="369"/>
      <c r="C76" s="156" t="s">
        <v>145</v>
      </c>
      <c r="D76" s="91">
        <v>52.671159043961836</v>
      </c>
      <c r="E76" s="92">
        <v>44.511835976419924</v>
      </c>
      <c r="F76" s="91">
        <v>37.881137443071076</v>
      </c>
      <c r="G76" s="92">
        <v>199.49506315645431</v>
      </c>
      <c r="H76" s="92">
        <v>199.49506315645431</v>
      </c>
      <c r="J76" s="159"/>
      <c r="K76" s="158"/>
      <c r="L76" s="155"/>
      <c r="M76" s="155"/>
      <c r="N76" s="155"/>
      <c r="O76" s="122"/>
      <c r="P76" s="122"/>
      <c r="Q76" s="122"/>
      <c r="R76" s="122"/>
      <c r="S76" s="122"/>
      <c r="T76" s="122"/>
      <c r="U76" s="122"/>
      <c r="V76" s="122"/>
    </row>
    <row r="77" spans="1:22" s="112" customFormat="1" ht="15" thickBot="1" x14ac:dyDescent="0.4">
      <c r="A77" s="154"/>
      <c r="B77" s="370"/>
      <c r="C77" s="156" t="s">
        <v>226</v>
      </c>
      <c r="D77" s="91">
        <v>56.074168570413256</v>
      </c>
      <c r="E77" s="92">
        <v>46.710926849252303</v>
      </c>
      <c r="F77" s="91">
        <v>40.624230478142998</v>
      </c>
      <c r="G77" s="92">
        <v>213.10888257888718</v>
      </c>
      <c r="H77" s="92">
        <v>213.10888257888718</v>
      </c>
      <c r="J77" s="159"/>
      <c r="K77" s="158"/>
      <c r="L77" s="155"/>
      <c r="M77" s="155"/>
      <c r="N77" s="155"/>
      <c r="O77" s="122"/>
      <c r="P77" s="122"/>
      <c r="Q77" s="122"/>
      <c r="R77" s="122"/>
      <c r="S77" s="122"/>
      <c r="T77" s="122"/>
      <c r="U77" s="122"/>
      <c r="V77" s="122"/>
    </row>
    <row r="78" spans="1:22" s="112" customFormat="1" ht="15" thickBot="1" x14ac:dyDescent="0.4">
      <c r="A78" s="154"/>
      <c r="B78" s="368" t="s">
        <v>69</v>
      </c>
      <c r="C78" s="156" t="s">
        <v>220</v>
      </c>
      <c r="D78" s="91">
        <v>59.258887476971339</v>
      </c>
      <c r="E78" s="92">
        <v>50.296661069129584</v>
      </c>
      <c r="F78" s="91">
        <v>46.93125982958729</v>
      </c>
      <c r="G78" s="92">
        <v>224.84354151325945</v>
      </c>
      <c r="H78" s="92">
        <v>224.84354151325945</v>
      </c>
      <c r="J78" s="159"/>
      <c r="K78" s="158"/>
      <c r="L78" s="155"/>
      <c r="M78" s="155"/>
      <c r="N78" s="155"/>
    </row>
    <row r="79" spans="1:22" s="112" customFormat="1" ht="15" thickBot="1" x14ac:dyDescent="0.4">
      <c r="A79" s="154"/>
      <c r="B79" s="370"/>
      <c r="C79" s="156" t="s">
        <v>223</v>
      </c>
      <c r="D79" s="91">
        <v>62.185174363481771</v>
      </c>
      <c r="E79" s="92">
        <v>48.287016094347678</v>
      </c>
      <c r="F79" s="91">
        <v>46.37548177505483</v>
      </c>
      <c r="G79" s="92">
        <v>229.86183116998558</v>
      </c>
      <c r="H79" s="92">
        <v>229.86183116998558</v>
      </c>
      <c r="J79" s="159"/>
      <c r="K79" s="158"/>
      <c r="L79" s="155"/>
      <c r="M79" s="155"/>
      <c r="N79" s="155"/>
    </row>
    <row r="80" spans="1:22" ht="15" thickBot="1" x14ac:dyDescent="0.4">
      <c r="A80" s="154"/>
      <c r="B80" s="368" t="s">
        <v>70</v>
      </c>
      <c r="C80" s="156" t="s">
        <v>152</v>
      </c>
      <c r="D80" s="91">
        <v>67.191486469290027</v>
      </c>
      <c r="E80" s="92">
        <v>41.982452629970282</v>
      </c>
      <c r="F80" s="91">
        <v>43.260423690741092</v>
      </c>
      <c r="G80" s="92">
        <v>213.05555855708468</v>
      </c>
      <c r="H80" s="92">
        <v>213.05555855708468</v>
      </c>
      <c r="J80" s="159"/>
      <c r="K80" s="158"/>
      <c r="L80" s="155"/>
      <c r="M80" s="155"/>
      <c r="N80" s="155"/>
    </row>
    <row r="81" spans="1:14" ht="15" thickBot="1" x14ac:dyDescent="0.4">
      <c r="A81" s="154"/>
      <c r="B81" s="369"/>
      <c r="C81" s="156" t="s">
        <v>221</v>
      </c>
      <c r="D81" s="91">
        <v>61.149677626012192</v>
      </c>
      <c r="E81" s="92">
        <v>41.557882184911236</v>
      </c>
      <c r="F81" s="91">
        <v>42.004087050290963</v>
      </c>
      <c r="G81" s="92">
        <v>207.94191993364271</v>
      </c>
      <c r="H81" s="92">
        <v>207.94191993364271</v>
      </c>
      <c r="J81" s="159"/>
      <c r="K81" s="158"/>
      <c r="L81" s="155"/>
      <c r="M81" s="155"/>
      <c r="N81" s="155"/>
    </row>
    <row r="82" spans="1:14" ht="15" thickBot="1" x14ac:dyDescent="0.4">
      <c r="A82" s="154"/>
      <c r="B82" s="370"/>
      <c r="C82" s="156" t="s">
        <v>239</v>
      </c>
      <c r="D82" s="91">
        <v>66.486115071378833</v>
      </c>
      <c r="E82" s="92">
        <v>48.608702254729685</v>
      </c>
      <c r="F82" s="91">
        <v>44.705160991667945</v>
      </c>
      <c r="G82" s="92">
        <v>226.85019605874118</v>
      </c>
      <c r="H82" s="92">
        <v>226.85019605874118</v>
      </c>
      <c r="J82" s="159"/>
      <c r="K82" s="158"/>
      <c r="L82" s="155"/>
      <c r="M82" s="155"/>
      <c r="N82" s="155"/>
    </row>
    <row r="83" spans="1:14" ht="15" thickBot="1" x14ac:dyDescent="0.4">
      <c r="A83" s="154"/>
      <c r="B83" s="368" t="s">
        <v>71</v>
      </c>
      <c r="C83" s="156" t="s">
        <v>196</v>
      </c>
      <c r="D83" s="91">
        <v>36.698682645094756</v>
      </c>
      <c r="E83" s="92">
        <v>43.488878630487498</v>
      </c>
      <c r="F83" s="91">
        <v>42.809769111774095</v>
      </c>
      <c r="G83" s="92">
        <v>203.72444563143529</v>
      </c>
      <c r="H83" s="92">
        <v>203.72444563143529</v>
      </c>
      <c r="J83" s="159"/>
      <c r="K83" s="158"/>
      <c r="L83" s="155"/>
      <c r="M83" s="155"/>
      <c r="N83" s="155"/>
    </row>
    <row r="84" spans="1:14" ht="15" thickBot="1" x14ac:dyDescent="0.4">
      <c r="A84" s="154"/>
      <c r="B84" s="370"/>
      <c r="C84" s="156" t="s">
        <v>217</v>
      </c>
      <c r="D84" s="91">
        <v>42.525240557715939</v>
      </c>
      <c r="E84" s="92">
        <v>49.205339426622977</v>
      </c>
      <c r="F84" s="91">
        <v>45.579266406361342</v>
      </c>
      <c r="G84" s="92">
        <v>226.31676131142612</v>
      </c>
      <c r="H84" s="92">
        <v>226.31676131142612</v>
      </c>
      <c r="J84" s="159"/>
      <c r="K84" s="158"/>
      <c r="L84" s="155"/>
      <c r="M84" s="155"/>
      <c r="N84" s="155"/>
    </row>
    <row r="85" spans="1:14" ht="15" thickBot="1" x14ac:dyDescent="0.4">
      <c r="A85" s="154"/>
      <c r="B85" s="368" t="s">
        <v>72</v>
      </c>
      <c r="C85" s="156" t="s">
        <v>139</v>
      </c>
      <c r="D85" s="91">
        <v>55.60814258322609</v>
      </c>
      <c r="E85" s="92">
        <v>38.699061470781295</v>
      </c>
      <c r="F85" s="91">
        <v>43.336057666961914</v>
      </c>
      <c r="G85" s="92">
        <v>212.62681485615468</v>
      </c>
      <c r="H85" s="92">
        <v>212.62681485615468</v>
      </c>
      <c r="J85" s="159"/>
      <c r="K85" s="158"/>
      <c r="L85" s="155"/>
      <c r="M85" s="155"/>
      <c r="N85" s="155"/>
    </row>
    <row r="86" spans="1:14" ht="15" thickBot="1" x14ac:dyDescent="0.4">
      <c r="A86" s="154"/>
      <c r="B86" s="369"/>
      <c r="C86" s="156" t="s">
        <v>113</v>
      </c>
      <c r="D86" s="91">
        <v>64.330859485675504</v>
      </c>
      <c r="E86" s="92">
        <v>39.570020444822497</v>
      </c>
      <c r="F86" s="91">
        <v>35.882260820452501</v>
      </c>
      <c r="G86" s="92">
        <v>194.60934953753701</v>
      </c>
      <c r="H86" s="92">
        <v>194.60934953753701</v>
      </c>
      <c r="J86" s="159"/>
      <c r="K86" s="158"/>
      <c r="L86" s="155"/>
      <c r="M86" s="155"/>
      <c r="N86" s="155"/>
    </row>
    <row r="87" spans="1:14" ht="15" thickBot="1" x14ac:dyDescent="0.4">
      <c r="A87" s="154"/>
      <c r="B87" s="370"/>
      <c r="C87" s="156" t="s">
        <v>242</v>
      </c>
      <c r="D87" s="91">
        <v>60.731849743341847</v>
      </c>
      <c r="E87" s="92">
        <v>44.28024244408612</v>
      </c>
      <c r="F87" s="91">
        <v>44.162155359971422</v>
      </c>
      <c r="G87" s="92">
        <v>218.3127614259613</v>
      </c>
      <c r="H87" s="92">
        <v>218.3127614259613</v>
      </c>
      <c r="J87" s="159"/>
      <c r="K87" s="158"/>
      <c r="L87" s="155"/>
      <c r="M87" s="155"/>
      <c r="N87" s="155"/>
    </row>
    <row r="88" spans="1:14" ht="15" thickBot="1" x14ac:dyDescent="0.4">
      <c r="A88" s="154"/>
      <c r="B88" s="368" t="s">
        <v>73</v>
      </c>
      <c r="C88" s="156" t="s">
        <v>238</v>
      </c>
      <c r="D88" s="91">
        <v>59.300606673165696</v>
      </c>
      <c r="E88" s="92">
        <v>46.122061520310133</v>
      </c>
      <c r="F88" s="91">
        <v>45.665452328292126</v>
      </c>
      <c r="G88" s="92">
        <v>212.14825743957488</v>
      </c>
      <c r="H88" s="92">
        <v>212.14825743957488</v>
      </c>
      <c r="J88" s="159"/>
      <c r="K88" s="158"/>
      <c r="L88" s="155"/>
      <c r="M88" s="155"/>
      <c r="N88" s="155"/>
    </row>
    <row r="89" spans="1:14" ht="15" thickBot="1" x14ac:dyDescent="0.4">
      <c r="A89" s="154"/>
      <c r="B89" s="370"/>
      <c r="C89" s="156" t="s">
        <v>245</v>
      </c>
      <c r="D89" s="91">
        <v>61.701378345270513</v>
      </c>
      <c r="E89" s="92">
        <v>44.67917235831063</v>
      </c>
      <c r="F89" s="91">
        <v>42.960511447862565</v>
      </c>
      <c r="G89" s="92">
        <v>211.50681083650298</v>
      </c>
      <c r="H89" s="92">
        <v>211.50681083650298</v>
      </c>
      <c r="J89" s="159"/>
      <c r="K89" s="158"/>
      <c r="L89" s="155"/>
      <c r="M89" s="155"/>
      <c r="N89" s="155"/>
    </row>
    <row r="90" spans="1:14" ht="15" thickBot="1" x14ac:dyDescent="0.4">
      <c r="A90" s="154"/>
      <c r="B90" s="368" t="s">
        <v>74</v>
      </c>
      <c r="C90" s="156" t="s">
        <v>201</v>
      </c>
      <c r="D90" s="91">
        <v>62.956945167310678</v>
      </c>
      <c r="E90" s="92">
        <v>60.29476007668913</v>
      </c>
      <c r="F90" s="91">
        <v>43.491893455196475</v>
      </c>
      <c r="G90" s="92">
        <v>227.511665199768</v>
      </c>
      <c r="H90" s="92">
        <v>227.511665199768</v>
      </c>
      <c r="J90" s="159"/>
      <c r="K90" s="158"/>
      <c r="L90" s="155"/>
      <c r="M90" s="155"/>
      <c r="N90" s="155"/>
    </row>
    <row r="91" spans="1:14" ht="15" thickBot="1" x14ac:dyDescent="0.4">
      <c r="A91" s="154"/>
      <c r="B91" s="370"/>
      <c r="C91" s="156" t="s">
        <v>225</v>
      </c>
      <c r="D91" s="91">
        <v>54.618924822380059</v>
      </c>
      <c r="E91" s="92">
        <v>58.503885626315395</v>
      </c>
      <c r="F91" s="91">
        <v>41.544826544656196</v>
      </c>
      <c r="G91" s="92">
        <v>221.7570832619576</v>
      </c>
      <c r="H91" s="92">
        <v>221.7570832619576</v>
      </c>
      <c r="J91" s="159"/>
      <c r="K91" s="158"/>
      <c r="L91" s="155"/>
      <c r="M91" s="155"/>
      <c r="N91" s="155"/>
    </row>
    <row r="92" spans="1:14" ht="15" thickBot="1" x14ac:dyDescent="0.4">
      <c r="A92" s="154"/>
      <c r="B92" s="368" t="s">
        <v>75</v>
      </c>
      <c r="C92" s="156" t="s">
        <v>164</v>
      </c>
      <c r="D92" s="91">
        <v>59.470429619384923</v>
      </c>
      <c r="E92" s="92">
        <v>39.870722728794625</v>
      </c>
      <c r="F92" s="91">
        <v>43.837417290200072</v>
      </c>
      <c r="G92" s="92">
        <v>197.30608807772967</v>
      </c>
      <c r="H92" s="92">
        <v>197.30608807772967</v>
      </c>
      <c r="J92" s="159"/>
      <c r="K92" s="158"/>
      <c r="L92" s="155"/>
      <c r="M92" s="155"/>
      <c r="N92" s="155"/>
    </row>
    <row r="93" spans="1:14" ht="15" thickBot="1" x14ac:dyDescent="0.4">
      <c r="A93" s="154"/>
      <c r="B93" s="370"/>
      <c r="C93" s="156" t="s">
        <v>213</v>
      </c>
      <c r="D93" s="91">
        <v>58.014384082522682</v>
      </c>
      <c r="E93" s="92">
        <v>47.794878829398698</v>
      </c>
      <c r="F93" s="91">
        <v>43.141750615183575</v>
      </c>
      <c r="G93" s="92">
        <v>209.10179507826604</v>
      </c>
      <c r="H93" s="92">
        <v>209.10179507826604</v>
      </c>
      <c r="J93" s="159"/>
      <c r="K93" s="158"/>
      <c r="L93" s="155"/>
      <c r="M93" s="155"/>
      <c r="N93" s="155"/>
    </row>
  </sheetData>
  <mergeCells count="36">
    <mergeCell ref="B49:B50"/>
    <mergeCell ref="B67:B69"/>
    <mergeCell ref="B43:B45"/>
    <mergeCell ref="B47:B48"/>
    <mergeCell ref="B26:B28"/>
    <mergeCell ref="B32:B35"/>
    <mergeCell ref="B36:B37"/>
    <mergeCell ref="B39:B40"/>
    <mergeCell ref="B41:B42"/>
    <mergeCell ref="B52:B54"/>
    <mergeCell ref="B55:B57"/>
    <mergeCell ref="B58:B59"/>
    <mergeCell ref="B60:B62"/>
    <mergeCell ref="B64:B66"/>
    <mergeCell ref="B2:M2"/>
    <mergeCell ref="B4:M4"/>
    <mergeCell ref="D6:G6"/>
    <mergeCell ref="B8:B9"/>
    <mergeCell ref="B10:B12"/>
    <mergeCell ref="C6:C7"/>
    <mergeCell ref="B6:B7"/>
    <mergeCell ref="B13:B14"/>
    <mergeCell ref="B15:B16"/>
    <mergeCell ref="B17:B19"/>
    <mergeCell ref="B20:B21"/>
    <mergeCell ref="B29:B31"/>
    <mergeCell ref="B22:B25"/>
    <mergeCell ref="B85:B87"/>
    <mergeCell ref="B88:B89"/>
    <mergeCell ref="B90:B91"/>
    <mergeCell ref="B92:B93"/>
    <mergeCell ref="B70:B73"/>
    <mergeCell ref="B74:B77"/>
    <mergeCell ref="B78:B79"/>
    <mergeCell ref="B80:B82"/>
    <mergeCell ref="B83:B8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F76"/>
  <sheetViews>
    <sheetView showGridLines="0" workbookViewId="0">
      <selection activeCell="B6" sqref="B6:L11"/>
    </sheetView>
  </sheetViews>
  <sheetFormatPr baseColWidth="10" defaultRowHeight="14.5" x14ac:dyDescent="0.35"/>
  <cols>
    <col min="1" max="1" width="5.26953125" customWidth="1"/>
    <col min="2" max="2" width="13" customWidth="1"/>
    <col min="3" max="3" width="11" customWidth="1"/>
    <col min="4" max="6" width="9.453125" customWidth="1"/>
    <col min="7" max="9" width="11.26953125" customWidth="1"/>
    <col min="26" max="26" width="13.7265625" customWidth="1"/>
  </cols>
  <sheetData>
    <row r="1" spans="1:13" ht="9" customHeight="1" x14ac:dyDescent="0.35"/>
    <row r="2" spans="1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1:13" ht="15.5" x14ac:dyDescent="0.35">
      <c r="B4" s="339" t="str">
        <f>CONCATENATE("Tableau 1 : Taux d’incidence et âge des assurés pris en charge au titre d’une nouvelle ALD 1 à 32 au cours de l’année ",'Prevalence Tableau 1'!A1," par sexe")</f>
        <v>Tableau 1 : Taux d’incidence et âge des assurés pris en charge au titre d’une nouvelle ALD 1 à 32 au cours de l’année 2020 par sexe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6" spans="1:13" s="236" customFormat="1" ht="65" x14ac:dyDescent="0.3">
      <c r="A6" s="258"/>
      <c r="C6" s="318" t="s">
        <v>396</v>
      </c>
      <c r="D6" s="319" t="s">
        <v>256</v>
      </c>
      <c r="E6" s="319" t="s">
        <v>0</v>
      </c>
      <c r="F6" s="319" t="s">
        <v>9</v>
      </c>
      <c r="G6" s="319" t="s">
        <v>89</v>
      </c>
      <c r="H6" s="319" t="s">
        <v>395</v>
      </c>
      <c r="I6" s="318" t="s">
        <v>397</v>
      </c>
      <c r="J6" s="350" t="s">
        <v>11</v>
      </c>
      <c r="K6" s="350"/>
      <c r="L6" s="350"/>
    </row>
    <row r="7" spans="1:13" x14ac:dyDescent="0.35">
      <c r="B7" s="247" t="s">
        <v>4</v>
      </c>
      <c r="C7" s="224">
        <v>1758248</v>
      </c>
      <c r="D7" s="224">
        <v>49823</v>
      </c>
      <c r="E7" s="225">
        <f>D7/$D$9</f>
        <v>0.53964213764270086</v>
      </c>
      <c r="F7" s="259">
        <v>65.736517270999997</v>
      </c>
      <c r="G7" s="227">
        <v>68</v>
      </c>
      <c r="H7" s="94">
        <f>D7/C7*1000</f>
        <v>28.336730654606175</v>
      </c>
      <c r="I7" s="94">
        <v>30.705960000000001</v>
      </c>
      <c r="J7" s="60" t="s">
        <v>90</v>
      </c>
      <c r="K7" s="351" t="s">
        <v>3</v>
      </c>
      <c r="L7" s="351"/>
    </row>
    <row r="8" spans="1:13" x14ac:dyDescent="0.35">
      <c r="B8" s="247" t="s">
        <v>2</v>
      </c>
      <c r="C8" s="224">
        <v>1401504.5</v>
      </c>
      <c r="D8" s="224">
        <v>42503</v>
      </c>
      <c r="E8" s="225">
        <f>D8/$D$9</f>
        <v>0.46035786235729914</v>
      </c>
      <c r="F8" s="259">
        <v>71.593693385999998</v>
      </c>
      <c r="G8" s="227">
        <v>77</v>
      </c>
      <c r="H8" s="94">
        <f t="shared" ref="H8:H9" si="0">D8/C8*1000</f>
        <v>30.326695347749506</v>
      </c>
      <c r="I8" s="94">
        <v>27.539444900000003</v>
      </c>
      <c r="J8" s="96">
        <v>0.89686054839999996</v>
      </c>
      <c r="K8" s="93">
        <v>0.88506053790000005</v>
      </c>
      <c r="L8" s="93">
        <v>0.9088178818</v>
      </c>
    </row>
    <row r="9" spans="1:13" x14ac:dyDescent="0.35">
      <c r="B9" s="248" t="s">
        <v>5</v>
      </c>
      <c r="C9" s="229">
        <v>3159752.5</v>
      </c>
      <c r="D9" s="229">
        <v>92326</v>
      </c>
      <c r="E9" s="230">
        <v>1</v>
      </c>
      <c r="F9" s="260">
        <v>68.432914346999993</v>
      </c>
      <c r="G9" s="232">
        <v>71</v>
      </c>
      <c r="H9" s="95">
        <f t="shared" si="0"/>
        <v>29.219377150583785</v>
      </c>
      <c r="I9" s="4" t="s">
        <v>6</v>
      </c>
    </row>
    <row r="10" spans="1:13" x14ac:dyDescent="0.35">
      <c r="B10" s="236" t="s">
        <v>377</v>
      </c>
    </row>
    <row r="11" spans="1:13" x14ac:dyDescent="0.35">
      <c r="B11" s="236" t="s">
        <v>176</v>
      </c>
      <c r="J11" s="165"/>
    </row>
    <row r="12" spans="1:13" x14ac:dyDescent="0.35">
      <c r="F12" s="124"/>
      <c r="H12" s="124"/>
      <c r="I12" s="124"/>
    </row>
    <row r="14" spans="1:13" x14ac:dyDescent="0.35">
      <c r="D14" s="163"/>
      <c r="E14" s="163"/>
      <c r="F14" s="163"/>
      <c r="G14" s="163"/>
      <c r="H14" s="163"/>
    </row>
    <row r="15" spans="1:13" x14ac:dyDescent="0.35">
      <c r="D15" s="163"/>
      <c r="E15" s="163"/>
      <c r="F15" s="163"/>
      <c r="G15" s="163"/>
      <c r="H15" s="163"/>
      <c r="J15" s="193"/>
      <c r="K15" s="193"/>
      <c r="M15" s="193"/>
    </row>
    <row r="16" spans="1:13" x14ac:dyDescent="0.35">
      <c r="D16" s="163"/>
      <c r="E16" s="163"/>
      <c r="F16" s="163"/>
      <c r="G16" s="163"/>
      <c r="H16" s="124"/>
      <c r="J16" s="193"/>
      <c r="K16" s="193"/>
      <c r="L16" s="193"/>
      <c r="M16" s="193"/>
    </row>
    <row r="17" spans="2:32" s="193" customFormat="1" ht="15" thickBot="1" x14ac:dyDescent="0.4">
      <c r="B17" s="277" t="s">
        <v>421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</row>
    <row r="18" spans="2:32" ht="15" thickTop="1" x14ac:dyDescent="0.35"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</row>
    <row r="19" spans="2:32" x14ac:dyDescent="0.35"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2:32" s="193" customFormat="1" x14ac:dyDescent="0.35">
      <c r="B20" s="182" t="s">
        <v>425</v>
      </c>
    </row>
    <row r="21" spans="2:32" s="193" customFormat="1" x14ac:dyDescent="0.35"/>
    <row r="22" spans="2:32" ht="29" x14ac:dyDescent="0.35">
      <c r="B22" s="216" t="s">
        <v>361</v>
      </c>
      <c r="C22" s="217" t="s">
        <v>362</v>
      </c>
      <c r="D22" s="217" t="s">
        <v>363</v>
      </c>
      <c r="E22" s="217" t="s">
        <v>364</v>
      </c>
      <c r="F22" s="217" t="s">
        <v>375</v>
      </c>
      <c r="G22" s="282" t="s">
        <v>365</v>
      </c>
      <c r="H22" s="282" t="s">
        <v>376</v>
      </c>
      <c r="M22" s="193"/>
      <c r="S22" s="193"/>
    </row>
    <row r="23" spans="2:32" x14ac:dyDescent="0.35">
      <c r="B23" s="7" t="s">
        <v>4</v>
      </c>
      <c r="C23" s="141">
        <v>1767963</v>
      </c>
      <c r="D23" s="141">
        <v>1763548</v>
      </c>
      <c r="E23" s="141">
        <v>1765490</v>
      </c>
      <c r="F23" s="141">
        <v>1758248</v>
      </c>
      <c r="G23" s="283">
        <f t="shared" ref="G23:H25" si="1">E23-D23</f>
        <v>1942</v>
      </c>
      <c r="H23" s="283">
        <f t="shared" si="1"/>
        <v>-7242</v>
      </c>
      <c r="M23" s="193"/>
      <c r="S23" s="193"/>
    </row>
    <row r="24" spans="2:32" x14ac:dyDescent="0.35">
      <c r="B24" s="271" t="s">
        <v>2</v>
      </c>
      <c r="C24" s="272">
        <v>1443596</v>
      </c>
      <c r="D24" s="272">
        <v>1426733</v>
      </c>
      <c r="E24" s="272">
        <v>1416766.5</v>
      </c>
      <c r="F24" s="272">
        <v>1401504.5</v>
      </c>
      <c r="G24" s="283">
        <f t="shared" si="1"/>
        <v>-9966.5</v>
      </c>
      <c r="H24" s="283">
        <f t="shared" si="1"/>
        <v>-15262</v>
      </c>
      <c r="M24" s="193"/>
      <c r="S24" s="193"/>
    </row>
    <row r="25" spans="2:32" x14ac:dyDescent="0.35">
      <c r="B25" s="8" t="s">
        <v>5</v>
      </c>
      <c r="C25" s="5">
        <v>3211559</v>
      </c>
      <c r="D25" s="5">
        <v>3190280</v>
      </c>
      <c r="E25" s="5">
        <v>3182257</v>
      </c>
      <c r="F25" s="5">
        <v>3159752.5</v>
      </c>
      <c r="G25" s="284">
        <f t="shared" si="1"/>
        <v>-8023</v>
      </c>
      <c r="H25" s="284">
        <f t="shared" si="1"/>
        <v>-22504.5</v>
      </c>
      <c r="M25" s="193"/>
      <c r="S25" s="193"/>
    </row>
    <row r="26" spans="2:32" x14ac:dyDescent="0.35">
      <c r="B26" s="193"/>
      <c r="C26" s="193"/>
      <c r="D26" s="193"/>
      <c r="E26" s="193"/>
      <c r="F26" s="193"/>
      <c r="G26" s="193"/>
      <c r="M26" s="193"/>
      <c r="S26" s="193"/>
      <c r="AF26" s="193"/>
    </row>
    <row r="27" spans="2:32" x14ac:dyDescent="0.35">
      <c r="B27" s="374" t="s">
        <v>370</v>
      </c>
      <c r="C27" s="374"/>
      <c r="D27" s="35">
        <f>D25-C25</f>
        <v>-21279</v>
      </c>
      <c r="E27" s="35">
        <f>E25-D25</f>
        <v>-8023</v>
      </c>
      <c r="F27" s="193"/>
      <c r="G27" s="193"/>
      <c r="M27" s="193"/>
      <c r="S27" s="193"/>
      <c r="AF27" s="193"/>
    </row>
    <row r="28" spans="2:32" x14ac:dyDescent="0.35">
      <c r="B28" s="374" t="s">
        <v>372</v>
      </c>
      <c r="C28" s="374"/>
      <c r="D28" s="107">
        <f>(D25-C25)/C25</f>
        <v>-6.6257540340999496E-3</v>
      </c>
      <c r="E28" s="194">
        <f>(E25-D25)/D25</f>
        <v>-2.5148262848402022E-3</v>
      </c>
      <c r="F28" s="193"/>
      <c r="G28" s="193"/>
      <c r="M28" s="193"/>
      <c r="S28" s="193"/>
      <c r="AF28" s="193"/>
    </row>
    <row r="31" spans="2:32" s="193" customFormat="1" x14ac:dyDescent="0.35">
      <c r="B31" s="182" t="s">
        <v>426</v>
      </c>
    </row>
    <row r="32" spans="2:32" s="193" customFormat="1" x14ac:dyDescent="0.35"/>
    <row r="33" spans="2:9" x14ac:dyDescent="0.35">
      <c r="B33" s="214" t="s">
        <v>414</v>
      </c>
      <c r="C33" s="78">
        <v>2017</v>
      </c>
      <c r="D33" s="78">
        <v>2018</v>
      </c>
      <c r="E33" s="78">
        <v>2019</v>
      </c>
      <c r="F33" s="78">
        <v>2020</v>
      </c>
      <c r="G33" s="175" t="s">
        <v>329</v>
      </c>
      <c r="H33" s="175" t="s">
        <v>347</v>
      </c>
    </row>
    <row r="34" spans="2:9" x14ac:dyDescent="0.35">
      <c r="B34" s="7" t="s">
        <v>4</v>
      </c>
      <c r="C34" s="141">
        <v>75150</v>
      </c>
      <c r="D34" s="141">
        <v>61056</v>
      </c>
      <c r="E34" s="141">
        <v>54054</v>
      </c>
      <c r="F34" s="141">
        <v>49823</v>
      </c>
      <c r="G34" s="35">
        <f t="shared" ref="G34:H36" si="2">E34-D34</f>
        <v>-7002</v>
      </c>
      <c r="H34" s="35">
        <f t="shared" si="2"/>
        <v>-4231</v>
      </c>
    </row>
    <row r="35" spans="2:9" x14ac:dyDescent="0.35">
      <c r="B35" s="7" t="s">
        <v>2</v>
      </c>
      <c r="C35" s="141">
        <v>68107</v>
      </c>
      <c r="D35" s="141">
        <v>53526</v>
      </c>
      <c r="E35" s="141">
        <v>46633</v>
      </c>
      <c r="F35" s="141">
        <v>42503</v>
      </c>
      <c r="G35" s="35">
        <f t="shared" si="2"/>
        <v>-6893</v>
      </c>
      <c r="H35" s="35">
        <f t="shared" si="2"/>
        <v>-4130</v>
      </c>
    </row>
    <row r="36" spans="2:9" x14ac:dyDescent="0.35">
      <c r="B36" s="8" t="s">
        <v>5</v>
      </c>
      <c r="C36" s="5">
        <v>143257</v>
      </c>
      <c r="D36" s="5">
        <v>114582</v>
      </c>
      <c r="E36" s="5">
        <v>100687</v>
      </c>
      <c r="F36" s="5">
        <v>92326</v>
      </c>
      <c r="G36" s="35">
        <f t="shared" si="2"/>
        <v>-13895</v>
      </c>
      <c r="H36" s="35">
        <f t="shared" si="2"/>
        <v>-8361</v>
      </c>
    </row>
    <row r="37" spans="2:9" x14ac:dyDescent="0.35">
      <c r="B37" s="193"/>
      <c r="C37" s="193"/>
      <c r="D37" s="193"/>
      <c r="E37" s="193"/>
      <c r="F37" s="193"/>
    </row>
    <row r="38" spans="2:9" x14ac:dyDescent="0.35">
      <c r="B38" s="375" t="s">
        <v>370</v>
      </c>
      <c r="C38" s="376"/>
      <c r="D38" s="35">
        <f>D36-C36</f>
        <v>-28675</v>
      </c>
      <c r="E38" s="35">
        <f>E36-D36</f>
        <v>-13895</v>
      </c>
      <c r="F38" s="35">
        <f>F36-E36</f>
        <v>-8361</v>
      </c>
    </row>
    <row r="39" spans="2:9" x14ac:dyDescent="0.35">
      <c r="B39" s="375" t="s">
        <v>372</v>
      </c>
      <c r="C39" s="376"/>
      <c r="D39" s="107">
        <f>(D36-C36)/C36</f>
        <v>-0.20016473889583056</v>
      </c>
      <c r="E39" s="107">
        <f>(E36-D36)/D36</f>
        <v>-0.1212668656508003</v>
      </c>
      <c r="F39" s="107">
        <f>(F36-E36)/E36</f>
        <v>-8.3039518507851059E-2</v>
      </c>
    </row>
    <row r="41" spans="2:9" s="193" customFormat="1" x14ac:dyDescent="0.35"/>
    <row r="42" spans="2:9" s="193" customFormat="1" x14ac:dyDescent="0.35">
      <c r="B42" s="182" t="s">
        <v>427</v>
      </c>
    </row>
    <row r="44" spans="2:9" ht="41.25" customHeight="1" x14ac:dyDescent="0.35">
      <c r="B44" s="192" t="s">
        <v>427</v>
      </c>
      <c r="C44" s="174">
        <v>2017</v>
      </c>
      <c r="D44" s="174">
        <v>2018</v>
      </c>
      <c r="E44" s="174">
        <v>2019</v>
      </c>
      <c r="F44" s="174">
        <v>2020</v>
      </c>
      <c r="G44" s="45" t="s">
        <v>374</v>
      </c>
      <c r="H44" s="45" t="s">
        <v>366</v>
      </c>
      <c r="I44" s="45" t="s">
        <v>373</v>
      </c>
    </row>
    <row r="45" spans="2:9" x14ac:dyDescent="0.35">
      <c r="B45" s="7" t="s">
        <v>4</v>
      </c>
      <c r="C45" s="3">
        <v>42.5</v>
      </c>
      <c r="D45" s="3">
        <v>34.6</v>
      </c>
      <c r="E45" s="74">
        <v>30.616995848178124</v>
      </c>
      <c r="F45" s="74">
        <v>28.336730654606175</v>
      </c>
      <c r="G45" s="210">
        <f t="shared" ref="G45:I47" si="3">D45-C45</f>
        <v>-7.8999999999999986</v>
      </c>
      <c r="H45" s="210">
        <f t="shared" si="3"/>
        <v>-3.9830041518218771</v>
      </c>
      <c r="I45" s="210">
        <f t="shared" si="3"/>
        <v>-2.2802651935719496</v>
      </c>
    </row>
    <row r="46" spans="2:9" x14ac:dyDescent="0.35">
      <c r="B46" s="7" t="s">
        <v>2</v>
      </c>
      <c r="C46" s="3">
        <v>47.2</v>
      </c>
      <c r="D46" s="3">
        <v>37.5</v>
      </c>
      <c r="E46" s="74">
        <v>32.915092218795408</v>
      </c>
      <c r="F46" s="74">
        <v>30.326695347749506</v>
      </c>
      <c r="G46" s="210">
        <f t="shared" si="3"/>
        <v>-9.7000000000000028</v>
      </c>
      <c r="H46" s="210">
        <f t="shared" si="3"/>
        <v>-4.584907781204592</v>
      </c>
      <c r="I46" s="210">
        <f t="shared" si="3"/>
        <v>-2.5883968710459015</v>
      </c>
    </row>
    <row r="47" spans="2:9" x14ac:dyDescent="0.35">
      <c r="B47" s="8" t="s">
        <v>5</v>
      </c>
      <c r="C47" s="4">
        <v>44.6</v>
      </c>
      <c r="D47" s="4">
        <v>35.9</v>
      </c>
      <c r="E47" s="215">
        <v>31.640122089447839</v>
      </c>
      <c r="F47" s="215">
        <v>29.219377150583785</v>
      </c>
      <c r="G47" s="210">
        <f t="shared" si="3"/>
        <v>-8.7000000000000028</v>
      </c>
      <c r="H47" s="210">
        <f t="shared" si="3"/>
        <v>-4.2598779105521594</v>
      </c>
      <c r="I47" s="210">
        <f t="shared" si="3"/>
        <v>-2.4207449388640541</v>
      </c>
    </row>
    <row r="48" spans="2:9" x14ac:dyDescent="0.35">
      <c r="B48" s="193"/>
      <c r="C48" s="193"/>
      <c r="D48" s="193"/>
      <c r="E48" s="193"/>
      <c r="F48" s="193"/>
    </row>
    <row r="49" spans="2:9" x14ac:dyDescent="0.35">
      <c r="B49" s="374" t="s">
        <v>371</v>
      </c>
      <c r="C49" s="374"/>
      <c r="D49" s="35">
        <f>D47-C47</f>
        <v>-8.7000000000000028</v>
      </c>
      <c r="E49" s="35">
        <f>E47-D47</f>
        <v>-4.2598779105521594</v>
      </c>
      <c r="F49" s="193"/>
    </row>
    <row r="50" spans="2:9" x14ac:dyDescent="0.35">
      <c r="B50" s="374" t="s">
        <v>372</v>
      </c>
      <c r="C50" s="374"/>
      <c r="D50" s="107">
        <f>(D47-C47)/C47</f>
        <v>-0.19506726457399109</v>
      </c>
      <c r="E50" s="107">
        <f>(E47-D47)/D47</f>
        <v>-0.11865955182596545</v>
      </c>
      <c r="F50" s="193"/>
    </row>
    <row r="52" spans="2:9" s="193" customFormat="1" x14ac:dyDescent="0.35">
      <c r="B52" s="182" t="s">
        <v>428</v>
      </c>
    </row>
    <row r="54" spans="2:9" s="236" customFormat="1" ht="41.25" customHeight="1" x14ac:dyDescent="0.3">
      <c r="B54" s="221" t="s">
        <v>367</v>
      </c>
      <c r="C54" s="221">
        <v>2017</v>
      </c>
      <c r="D54" s="221">
        <v>2018</v>
      </c>
      <c r="E54" s="221">
        <v>2019</v>
      </c>
      <c r="F54" s="221">
        <v>2020</v>
      </c>
      <c r="G54" s="221" t="s">
        <v>368</v>
      </c>
      <c r="H54" s="221" t="s">
        <v>369</v>
      </c>
      <c r="I54" s="221" t="s">
        <v>378</v>
      </c>
    </row>
    <row r="55" spans="2:9" x14ac:dyDescent="0.35">
      <c r="B55" s="241" t="s">
        <v>191</v>
      </c>
      <c r="C55" s="226">
        <v>48.585734500000001</v>
      </c>
      <c r="D55" s="226">
        <v>38.811400500000005</v>
      </c>
      <c r="E55" s="92">
        <v>33.86391643175655</v>
      </c>
      <c r="F55" s="92">
        <v>30.8796325</v>
      </c>
      <c r="G55" s="263" t="s">
        <v>379</v>
      </c>
      <c r="H55" s="263" t="s">
        <v>381</v>
      </c>
      <c r="I55" s="263" t="s">
        <v>383</v>
      </c>
    </row>
    <row r="56" spans="2:9" x14ac:dyDescent="0.35">
      <c r="B56" s="241" t="s">
        <v>190</v>
      </c>
      <c r="C56" s="226">
        <v>41.449755400000001</v>
      </c>
      <c r="D56" s="226">
        <v>33.063725699999999</v>
      </c>
      <c r="E56" s="92">
        <v>29.367217938878017</v>
      </c>
      <c r="F56" s="92">
        <v>27.727866800000001</v>
      </c>
      <c r="G56" s="263" t="s">
        <v>380</v>
      </c>
      <c r="H56" s="263" t="s">
        <v>382</v>
      </c>
      <c r="I56" s="263" t="s">
        <v>384</v>
      </c>
    </row>
    <row r="57" spans="2:9" x14ac:dyDescent="0.35">
      <c r="B57" s="218" t="s">
        <v>386</v>
      </c>
      <c r="C57" s="193"/>
      <c r="D57" s="193"/>
      <c r="E57" s="193"/>
      <c r="F57" s="193"/>
      <c r="G57" s="193"/>
      <c r="H57" s="193"/>
    </row>
    <row r="59" spans="2:9" s="193" customFormat="1" x14ac:dyDescent="0.35">
      <c r="B59" s="182" t="s">
        <v>415</v>
      </c>
    </row>
    <row r="61" spans="2:9" s="236" customFormat="1" ht="26" x14ac:dyDescent="0.3">
      <c r="B61" s="221" t="s">
        <v>415</v>
      </c>
      <c r="C61" s="221">
        <v>2017</v>
      </c>
      <c r="D61" s="221">
        <v>2018</v>
      </c>
      <c r="E61" s="221">
        <v>2019</v>
      </c>
      <c r="F61" s="221">
        <v>2020</v>
      </c>
      <c r="G61" s="221" t="s">
        <v>366</v>
      </c>
      <c r="H61" s="221" t="s">
        <v>373</v>
      </c>
    </row>
    <row r="62" spans="2:9" x14ac:dyDescent="0.35">
      <c r="B62" s="241" t="s">
        <v>191</v>
      </c>
      <c r="C62" s="227">
        <v>69.599999999999994</v>
      </c>
      <c r="D62" s="227">
        <v>68.099999999999994</v>
      </c>
      <c r="E62" s="259">
        <v>66.900853776000005</v>
      </c>
      <c r="F62" s="259">
        <v>65.736517270999997</v>
      </c>
      <c r="G62" s="261">
        <v>-1.199146223999989</v>
      </c>
      <c r="H62" s="262">
        <v>-1.1643365050000085</v>
      </c>
    </row>
    <row r="63" spans="2:9" x14ac:dyDescent="0.35">
      <c r="B63" s="241" t="s">
        <v>190</v>
      </c>
      <c r="C63" s="227">
        <v>75.8</v>
      </c>
      <c r="D63" s="227">
        <v>74.400000000000006</v>
      </c>
      <c r="E63" s="259">
        <v>72.758883194000006</v>
      </c>
      <c r="F63" s="259">
        <v>71.593693385999998</v>
      </c>
      <c r="G63" s="262">
        <v>-1.6411168059999994</v>
      </c>
      <c r="H63" s="262">
        <v>-1.165189808000008</v>
      </c>
    </row>
    <row r="64" spans="2:9" x14ac:dyDescent="0.35">
      <c r="B64" s="242" t="s">
        <v>5</v>
      </c>
      <c r="C64" s="232">
        <v>72.5</v>
      </c>
      <c r="D64" s="231">
        <v>71</v>
      </c>
      <c r="E64" s="260">
        <v>69.613989392999997</v>
      </c>
      <c r="F64" s="260">
        <v>68.432914346999993</v>
      </c>
      <c r="G64" s="262">
        <v>-1.3860106070000029</v>
      </c>
      <c r="H64" s="262">
        <v>-1.1810750460000037</v>
      </c>
    </row>
    <row r="65" spans="1:14" x14ac:dyDescent="0.35">
      <c r="G65" s="219"/>
      <c r="H65" s="219"/>
    </row>
    <row r="68" spans="1:14" x14ac:dyDescent="0.3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</row>
    <row r="69" spans="1:14" x14ac:dyDescent="0.3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</row>
    <row r="70" spans="1:14" x14ac:dyDescent="0.3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</row>
    <row r="71" spans="1:14" x14ac:dyDescent="0.3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</row>
    <row r="72" spans="1:14" x14ac:dyDescent="0.3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</row>
    <row r="73" spans="1:14" x14ac:dyDescent="0.35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</row>
    <row r="74" spans="1:14" x14ac:dyDescent="0.35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</row>
    <row r="75" spans="1:14" x14ac:dyDescent="0.35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</row>
    <row r="76" spans="1:14" x14ac:dyDescent="0.35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</row>
  </sheetData>
  <mergeCells count="10">
    <mergeCell ref="B49:C49"/>
    <mergeCell ref="B28:C28"/>
    <mergeCell ref="B39:C39"/>
    <mergeCell ref="B50:C50"/>
    <mergeCell ref="B38:C38"/>
    <mergeCell ref="J6:L6"/>
    <mergeCell ref="K7:L7"/>
    <mergeCell ref="B2:M2"/>
    <mergeCell ref="B4:M4"/>
    <mergeCell ref="B27:C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B1:M21"/>
  <sheetViews>
    <sheetView showGridLines="0" workbookViewId="0">
      <selection activeCell="B6" sqref="B6:L12"/>
    </sheetView>
  </sheetViews>
  <sheetFormatPr baseColWidth="10" defaultRowHeight="14.5" x14ac:dyDescent="0.35"/>
  <cols>
    <col min="2" max="2" width="12.26953125" customWidth="1"/>
  </cols>
  <sheetData>
    <row r="1" spans="2:13" ht="9" customHeight="1" x14ac:dyDescent="0.35"/>
    <row r="2" spans="2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60" t="str">
        <f>CONCATENATE("Tableau 2 : Taux d’incidence et âge des assurés pris en charge au titre d’une nouvelle ALD 1 à 32 au cours de l’année ",'Prevalence Tableau 1'!A1," par régime")</f>
        <v>Tableau 2 : Taux d’incidence et âge des assurés pris en charge au titre d’une nouvelle ALD 1 à 32 au cours de l’année 2020 par régime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6" spans="2:13" ht="72.5" x14ac:dyDescent="0.35">
      <c r="B6" s="61"/>
      <c r="C6" s="313" t="s">
        <v>263</v>
      </c>
      <c r="D6" s="313" t="s">
        <v>256</v>
      </c>
      <c r="E6" s="313" t="s">
        <v>0</v>
      </c>
      <c r="F6" s="313" t="s">
        <v>9</v>
      </c>
      <c r="G6" s="313" t="s">
        <v>89</v>
      </c>
      <c r="H6" s="313" t="s">
        <v>93</v>
      </c>
      <c r="I6" s="311" t="s">
        <v>264</v>
      </c>
      <c r="J6" s="365" t="s">
        <v>11</v>
      </c>
      <c r="K6" s="365"/>
      <c r="L6" s="365"/>
    </row>
    <row r="7" spans="2:13" x14ac:dyDescent="0.35">
      <c r="B7" s="48" t="s">
        <v>14</v>
      </c>
      <c r="C7" s="1">
        <v>1920596.5</v>
      </c>
      <c r="D7" s="1">
        <v>44949</v>
      </c>
      <c r="E7" s="2">
        <f>D7/$D$10</f>
        <v>0.4868509412299894</v>
      </c>
      <c r="F7" s="98">
        <v>59.717240650999997</v>
      </c>
      <c r="G7" s="101">
        <v>63</v>
      </c>
      <c r="H7" s="94">
        <f t="shared" ref="H7:H8" si="0">D7/C7*1000</f>
        <v>23.403666517147148</v>
      </c>
      <c r="I7" s="94">
        <v>30.3006946</v>
      </c>
      <c r="J7" s="44" t="s">
        <v>13</v>
      </c>
      <c r="K7" s="351" t="s">
        <v>3</v>
      </c>
      <c r="L7" s="351"/>
    </row>
    <row r="8" spans="2:13" x14ac:dyDescent="0.35">
      <c r="B8" s="48" t="s">
        <v>12</v>
      </c>
      <c r="C8" s="1">
        <v>1239156</v>
      </c>
      <c r="D8" s="1">
        <v>47368</v>
      </c>
      <c r="E8" s="2">
        <f t="shared" ref="E8:E9" si="1">D8/$D$10</f>
        <v>0.51305157810367608</v>
      </c>
      <c r="F8" s="98">
        <v>76.704716263999998</v>
      </c>
      <c r="G8" s="101">
        <v>80</v>
      </c>
      <c r="H8" s="94">
        <f t="shared" si="0"/>
        <v>38.226018354428334</v>
      </c>
      <c r="I8" s="94">
        <v>26.370544199999998</v>
      </c>
      <c r="J8" s="104">
        <v>1.1490273406</v>
      </c>
      <c r="K8" s="104">
        <v>1.1326593519000001</v>
      </c>
      <c r="L8" s="104">
        <v>1.1656318620999999</v>
      </c>
    </row>
    <row r="9" spans="2:13" x14ac:dyDescent="0.35">
      <c r="B9" s="7" t="s">
        <v>15</v>
      </c>
      <c r="C9" s="62"/>
      <c r="D9" s="62">
        <v>9</v>
      </c>
      <c r="E9" s="2">
        <f t="shared" si="1"/>
        <v>9.7480666334510323E-5</v>
      </c>
      <c r="F9" s="100">
        <v>62</v>
      </c>
      <c r="G9" s="102">
        <v>62</v>
      </c>
      <c r="H9" s="62" t="s">
        <v>6</v>
      </c>
      <c r="I9" s="62" t="s">
        <v>6</v>
      </c>
    </row>
    <row r="10" spans="2:13" x14ac:dyDescent="0.35">
      <c r="B10" s="8" t="s">
        <v>5</v>
      </c>
      <c r="C10" s="5">
        <v>3159752.5</v>
      </c>
      <c r="D10" s="5">
        <v>92326</v>
      </c>
      <c r="E10" s="6">
        <v>1</v>
      </c>
      <c r="F10" s="99">
        <v>68.432914346999993</v>
      </c>
      <c r="G10" s="103">
        <v>71</v>
      </c>
      <c r="H10" s="95">
        <f>D10/C10*1000</f>
        <v>29.219377150583785</v>
      </c>
      <c r="I10" s="4" t="s">
        <v>6</v>
      </c>
    </row>
    <row r="11" spans="2:13" x14ac:dyDescent="0.35">
      <c r="B11" s="122" t="s">
        <v>251</v>
      </c>
    </row>
    <row r="12" spans="2:13" x14ac:dyDescent="0.35">
      <c r="B12" s="122" t="s">
        <v>262</v>
      </c>
    </row>
    <row r="13" spans="2:13" x14ac:dyDescent="0.35">
      <c r="J13" s="124"/>
    </row>
    <row r="14" spans="2:13" x14ac:dyDescent="0.35">
      <c r="D14" s="157"/>
      <c r="E14" s="163"/>
      <c r="F14" s="163"/>
      <c r="G14" s="163"/>
      <c r="I14" s="163"/>
    </row>
    <row r="15" spans="2:13" x14ac:dyDescent="0.35">
      <c r="D15" s="157"/>
      <c r="E15" s="163"/>
      <c r="F15" s="163"/>
      <c r="G15" s="163"/>
      <c r="H15" s="163"/>
      <c r="I15" s="106"/>
      <c r="J15" s="106"/>
    </row>
    <row r="16" spans="2:13" x14ac:dyDescent="0.35">
      <c r="D16" s="157"/>
      <c r="E16" s="163"/>
      <c r="F16" s="163"/>
      <c r="G16" s="163"/>
      <c r="H16" s="163"/>
      <c r="I16" s="106"/>
      <c r="J16" s="106"/>
    </row>
    <row r="17" spans="4:11" x14ac:dyDescent="0.35">
      <c r="D17" s="157"/>
      <c r="E17" s="163"/>
      <c r="F17" s="163"/>
      <c r="G17" s="163"/>
      <c r="H17" s="163"/>
      <c r="I17" s="163"/>
      <c r="J17" s="163"/>
    </row>
    <row r="18" spans="4:11" x14ac:dyDescent="0.35">
      <c r="E18" s="163"/>
      <c r="F18" s="163"/>
      <c r="G18" s="163"/>
      <c r="H18" s="163"/>
      <c r="I18" s="163"/>
      <c r="J18" s="163"/>
    </row>
    <row r="19" spans="4:11" x14ac:dyDescent="0.35">
      <c r="I19" s="163"/>
      <c r="J19" s="163"/>
    </row>
    <row r="20" spans="4:11" x14ac:dyDescent="0.35">
      <c r="I20" s="163"/>
      <c r="J20" s="163"/>
      <c r="K20" s="163"/>
    </row>
    <row r="21" spans="4:11" x14ac:dyDescent="0.35">
      <c r="I21" s="163"/>
    </row>
  </sheetData>
  <mergeCells count="4">
    <mergeCell ref="K7:L7"/>
    <mergeCell ref="B2:M2"/>
    <mergeCell ref="B4:M4"/>
    <mergeCell ref="J6:L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B1:M33"/>
  <sheetViews>
    <sheetView showGridLines="0" workbookViewId="0"/>
  </sheetViews>
  <sheetFormatPr baseColWidth="10" defaultRowHeight="14.5" x14ac:dyDescent="0.35"/>
  <cols>
    <col min="1" max="1" width="7.26953125" customWidth="1"/>
    <col min="2" max="2" width="20.453125" customWidth="1"/>
    <col min="3" max="5" width="15" customWidth="1"/>
  </cols>
  <sheetData>
    <row r="1" spans="2:13" ht="9" customHeight="1" x14ac:dyDescent="0.35"/>
    <row r="2" spans="2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60" t="str">
        <f>CONCATENATE("Graphique 1 : Taux d’incidence et âge des assurés pris en charge au titre d’une nouvelle ALD 1 à 32 au cours de l’année ",'Prevalence Tableau 1'!A1," par tranche d’âge")</f>
        <v>Graphique 1 : Taux d’incidence et âge des assurés pris en charge au titre d’une nouvelle ALD 1 à 32 au cours de l’année 2020 par tranche d’âge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6" spans="2:13" ht="58" x14ac:dyDescent="0.35">
      <c r="B6" s="33"/>
      <c r="C6" s="45" t="s">
        <v>282</v>
      </c>
      <c r="D6" s="45" t="s">
        <v>283</v>
      </c>
      <c r="E6" s="45" t="s">
        <v>91</v>
      </c>
      <c r="F6" s="37"/>
    </row>
    <row r="7" spans="2:13" x14ac:dyDescent="0.35">
      <c r="B7" s="32" t="s">
        <v>23</v>
      </c>
      <c r="C7" s="35">
        <v>216418.5</v>
      </c>
      <c r="D7" s="35">
        <v>1086</v>
      </c>
      <c r="E7" s="36">
        <v>4.9930001447999999</v>
      </c>
    </row>
    <row r="8" spans="2:13" x14ac:dyDescent="0.35">
      <c r="B8" s="32" t="s">
        <v>24</v>
      </c>
      <c r="C8" s="35">
        <v>306578</v>
      </c>
      <c r="D8" s="35">
        <v>1525</v>
      </c>
      <c r="E8" s="36">
        <v>4.9496434634000002</v>
      </c>
    </row>
    <row r="9" spans="2:13" x14ac:dyDescent="0.35">
      <c r="B9" s="32" t="s">
        <v>25</v>
      </c>
      <c r="C9" s="35">
        <v>288545</v>
      </c>
      <c r="D9" s="35">
        <v>1982</v>
      </c>
      <c r="E9" s="36">
        <v>6.8220853828000001</v>
      </c>
    </row>
    <row r="10" spans="2:13" x14ac:dyDescent="0.35">
      <c r="B10" s="32" t="s">
        <v>26</v>
      </c>
      <c r="C10" s="35">
        <v>338234.5</v>
      </c>
      <c r="D10" s="35">
        <v>3261</v>
      </c>
      <c r="E10" s="36">
        <v>9.5491741472000005</v>
      </c>
    </row>
    <row r="11" spans="2:13" x14ac:dyDescent="0.35">
      <c r="B11" s="32" t="s">
        <v>27</v>
      </c>
      <c r="C11" s="35">
        <v>343877</v>
      </c>
      <c r="D11" s="35">
        <v>5387</v>
      </c>
      <c r="E11" s="36">
        <v>15.423862751</v>
      </c>
    </row>
    <row r="12" spans="2:13" x14ac:dyDescent="0.35">
      <c r="B12" s="32" t="s">
        <v>28</v>
      </c>
      <c r="C12" s="35">
        <v>401837.5</v>
      </c>
      <c r="D12" s="35">
        <v>10973</v>
      </c>
      <c r="E12" s="36">
        <v>26.581203724000002</v>
      </c>
    </row>
    <row r="13" spans="2:13" x14ac:dyDescent="0.35">
      <c r="B13" s="32" t="s">
        <v>29</v>
      </c>
      <c r="C13" s="35">
        <v>398258</v>
      </c>
      <c r="D13" s="35">
        <v>17937</v>
      </c>
      <c r="E13" s="36">
        <v>43.097534692000004</v>
      </c>
    </row>
    <row r="14" spans="2:13" x14ac:dyDescent="0.35">
      <c r="B14" s="32" t="s">
        <v>30</v>
      </c>
      <c r="C14" s="35">
        <v>332388</v>
      </c>
      <c r="D14" s="35">
        <v>19237</v>
      </c>
      <c r="E14" s="36">
        <v>54.708851760000002</v>
      </c>
    </row>
    <row r="15" spans="2:13" x14ac:dyDescent="0.35">
      <c r="B15" s="32" t="s">
        <v>31</v>
      </c>
      <c r="C15" s="35">
        <v>310755</v>
      </c>
      <c r="D15" s="35">
        <v>21626</v>
      </c>
      <c r="E15" s="36">
        <v>65.063887527000006</v>
      </c>
    </row>
    <row r="16" spans="2:13" x14ac:dyDescent="0.35">
      <c r="B16" s="32" t="s">
        <v>32</v>
      </c>
      <c r="C16" s="35">
        <v>130534</v>
      </c>
      <c r="D16" s="35">
        <v>9312</v>
      </c>
      <c r="E16" s="36">
        <v>66.587293926000001</v>
      </c>
    </row>
    <row r="17" spans="2:7" x14ac:dyDescent="0.35">
      <c r="B17" s="34" t="s">
        <v>5</v>
      </c>
      <c r="C17" s="38">
        <v>3067426.5</v>
      </c>
      <c r="D17" s="38">
        <v>92326</v>
      </c>
      <c r="E17" s="39">
        <v>29.219377150583785</v>
      </c>
    </row>
    <row r="23" spans="2:7" x14ac:dyDescent="0.35">
      <c r="C23" s="157"/>
      <c r="D23" s="157"/>
      <c r="E23" s="157"/>
      <c r="G23" s="157"/>
    </row>
    <row r="24" spans="2:7" x14ac:dyDescent="0.35">
      <c r="C24" s="157"/>
      <c r="D24" s="157"/>
      <c r="E24" s="157"/>
      <c r="G24" s="157"/>
    </row>
    <row r="25" spans="2:7" x14ac:dyDescent="0.35">
      <c r="C25" s="79"/>
      <c r="D25" s="157"/>
      <c r="E25" s="157"/>
      <c r="G25" s="157"/>
    </row>
    <row r="26" spans="2:7" x14ac:dyDescent="0.35">
      <c r="C26" s="157"/>
      <c r="D26" s="157"/>
      <c r="E26" s="157"/>
      <c r="G26" s="157"/>
    </row>
    <row r="27" spans="2:7" x14ac:dyDescent="0.35">
      <c r="C27" s="157"/>
      <c r="D27" s="157"/>
      <c r="E27" s="157"/>
      <c r="G27" s="157"/>
    </row>
    <row r="28" spans="2:7" x14ac:dyDescent="0.35">
      <c r="C28" s="157"/>
      <c r="D28" s="157"/>
      <c r="E28" s="157"/>
      <c r="G28" s="157"/>
    </row>
    <row r="29" spans="2:7" x14ac:dyDescent="0.35">
      <c r="C29" s="157"/>
      <c r="D29" s="157"/>
      <c r="E29" s="157"/>
      <c r="G29" s="157"/>
    </row>
    <row r="30" spans="2:7" x14ac:dyDescent="0.35">
      <c r="C30" s="157"/>
      <c r="D30" s="157"/>
      <c r="E30" s="157"/>
      <c r="G30" s="157"/>
    </row>
    <row r="31" spans="2:7" x14ac:dyDescent="0.35">
      <c r="C31" s="157"/>
      <c r="D31" s="157"/>
      <c r="E31" s="157"/>
      <c r="G31" s="157"/>
    </row>
    <row r="32" spans="2:7" x14ac:dyDescent="0.35">
      <c r="C32" s="157"/>
      <c r="D32" s="157"/>
      <c r="E32" s="157"/>
      <c r="G32" s="157"/>
    </row>
    <row r="33" spans="3:7" x14ac:dyDescent="0.35">
      <c r="C33" s="157"/>
      <c r="D33" s="157"/>
      <c r="E33" s="157"/>
      <c r="G33" s="157"/>
    </row>
  </sheetData>
  <mergeCells count="2">
    <mergeCell ref="B2:M2"/>
    <mergeCell ref="B4:M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T39"/>
  <sheetViews>
    <sheetView showGridLines="0" workbookViewId="0">
      <selection activeCell="B6" sqref="B6:H15"/>
    </sheetView>
  </sheetViews>
  <sheetFormatPr baseColWidth="10" defaultRowHeight="14.5" x14ac:dyDescent="0.35"/>
  <cols>
    <col min="1" max="1" width="2.26953125" customWidth="1"/>
    <col min="2" max="2" width="43.7265625" customWidth="1"/>
    <col min="3" max="3" width="19.1796875" customWidth="1"/>
    <col min="4" max="5" width="11.81640625" customWidth="1"/>
    <col min="6" max="8" width="11.26953125" customWidth="1"/>
    <col min="9" max="9" width="8.26953125" customWidth="1"/>
    <col min="10" max="10" width="13.54296875" customWidth="1"/>
    <col min="11" max="12" width="11.81640625" bestFit="1" customWidth="1"/>
    <col min="13" max="13" width="9.81640625" bestFit="1" customWidth="1"/>
    <col min="15" max="15" width="48.26953125" bestFit="1" customWidth="1"/>
    <col min="17" max="17" width="64.453125" bestFit="1" customWidth="1"/>
    <col min="18" max="18" width="18" customWidth="1"/>
  </cols>
  <sheetData>
    <row r="1" spans="2:20" ht="9" customHeight="1" x14ac:dyDescent="0.35">
      <c r="O1" s="193"/>
      <c r="P1" s="193"/>
      <c r="Q1" s="193"/>
      <c r="R1" s="193"/>
      <c r="S1" s="193"/>
      <c r="T1" s="193"/>
    </row>
    <row r="2" spans="2:20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O2" s="193"/>
      <c r="P2" s="193"/>
      <c r="Q2" s="193"/>
      <c r="R2" s="193"/>
      <c r="S2" s="193"/>
      <c r="T2" s="193"/>
    </row>
    <row r="3" spans="2:20" x14ac:dyDescent="0.35">
      <c r="O3" s="193"/>
      <c r="P3" s="193"/>
      <c r="Q3" s="193"/>
      <c r="R3" s="193"/>
      <c r="S3" s="193"/>
      <c r="T3" s="193"/>
    </row>
    <row r="4" spans="2:20" ht="15.5" x14ac:dyDescent="0.35">
      <c r="B4" s="360" t="s">
        <v>92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O4" s="193"/>
      <c r="P4" s="193"/>
      <c r="Q4" s="193"/>
      <c r="R4" s="193"/>
      <c r="S4" s="193"/>
      <c r="T4" s="193"/>
    </row>
    <row r="5" spans="2:20" x14ac:dyDescent="0.35">
      <c r="C5" s="266"/>
      <c r="D5" s="266"/>
      <c r="E5" s="266"/>
      <c r="F5" s="266"/>
      <c r="G5" s="266"/>
      <c r="H5" s="266"/>
      <c r="O5" s="193"/>
      <c r="P5" s="193"/>
      <c r="Q5" s="193"/>
      <c r="R5" s="193"/>
      <c r="S5" s="193"/>
      <c r="T5" s="193"/>
    </row>
    <row r="6" spans="2:20" s="236" customFormat="1" ht="16.5" customHeight="1" x14ac:dyDescent="0.35">
      <c r="B6" s="377" t="s">
        <v>16</v>
      </c>
      <c r="C6" s="340">
        <v>2020</v>
      </c>
      <c r="D6" s="340"/>
      <c r="E6" s="340"/>
      <c r="F6" s="340"/>
      <c r="G6" s="320">
        <v>2019</v>
      </c>
      <c r="H6" s="320">
        <v>2018</v>
      </c>
      <c r="O6" s="193"/>
      <c r="P6" s="193"/>
      <c r="Q6" s="193"/>
      <c r="R6" s="193"/>
      <c r="S6" s="193"/>
      <c r="T6" s="193"/>
    </row>
    <row r="7" spans="2:20" s="236" customFormat="1" ht="42" customHeight="1" x14ac:dyDescent="0.35">
      <c r="B7" s="377"/>
      <c r="C7" s="319" t="s">
        <v>257</v>
      </c>
      <c r="D7" s="319" t="s">
        <v>9</v>
      </c>
      <c r="E7" s="319" t="s">
        <v>89</v>
      </c>
      <c r="F7" s="319" t="s">
        <v>267</v>
      </c>
      <c r="G7" s="319" t="s">
        <v>267</v>
      </c>
      <c r="H7" s="319" t="s">
        <v>267</v>
      </c>
      <c r="J7" s="264"/>
      <c r="K7" s="265"/>
      <c r="L7" s="265"/>
      <c r="M7" s="265"/>
      <c r="N7" s="265"/>
      <c r="O7" s="193"/>
      <c r="P7" s="193"/>
      <c r="Q7" s="193"/>
      <c r="R7" s="193"/>
      <c r="S7" s="193"/>
      <c r="T7" s="193"/>
    </row>
    <row r="8" spans="2:20" x14ac:dyDescent="0.35">
      <c r="B8" s="267" t="s">
        <v>179</v>
      </c>
      <c r="C8" s="224">
        <v>20998</v>
      </c>
      <c r="D8" s="259">
        <v>70.273335555767218</v>
      </c>
      <c r="E8" s="227">
        <v>71</v>
      </c>
      <c r="F8" s="92">
        <v>6.6454561479963781</v>
      </c>
      <c r="G8" s="92">
        <v>7.1405295046880246</v>
      </c>
      <c r="H8" s="92">
        <v>7.4</v>
      </c>
      <c r="J8" s="161"/>
      <c r="K8" s="162"/>
      <c r="L8" s="162"/>
      <c r="M8" s="162"/>
      <c r="N8" s="162"/>
      <c r="O8" s="193"/>
      <c r="P8" s="193"/>
      <c r="Q8" s="193"/>
      <c r="R8" s="193"/>
      <c r="S8" s="193"/>
      <c r="T8" s="193"/>
    </row>
    <row r="9" spans="2:20" x14ac:dyDescent="0.35">
      <c r="B9" s="267" t="s">
        <v>178</v>
      </c>
      <c r="C9" s="224">
        <v>14631</v>
      </c>
      <c r="D9" s="259">
        <v>78.040837946825235</v>
      </c>
      <c r="E9" s="227">
        <v>82</v>
      </c>
      <c r="F9" s="92">
        <v>4.630425226275598</v>
      </c>
      <c r="G9" s="92">
        <v>5.6183394364440087</v>
      </c>
      <c r="H9" s="92">
        <v>7.3</v>
      </c>
      <c r="J9" s="161"/>
      <c r="K9" s="162"/>
      <c r="L9" s="162"/>
      <c r="M9" s="162"/>
      <c r="N9" s="162"/>
      <c r="O9" s="193"/>
      <c r="P9" s="193"/>
      <c r="Q9" s="193"/>
      <c r="R9" s="193"/>
      <c r="S9" s="193"/>
      <c r="T9" s="193"/>
    </row>
    <row r="10" spans="2:20" x14ac:dyDescent="0.35">
      <c r="B10" s="267" t="s">
        <v>177</v>
      </c>
      <c r="C10" s="224">
        <v>13417</v>
      </c>
      <c r="D10" s="259">
        <v>64.072147275844074</v>
      </c>
      <c r="E10" s="227">
        <v>64</v>
      </c>
      <c r="F10" s="92">
        <v>4.2462179796965138</v>
      </c>
      <c r="G10" s="92">
        <v>4.3575990248430596</v>
      </c>
      <c r="H10" s="92">
        <v>4.9000000000000004</v>
      </c>
      <c r="J10" s="161"/>
      <c r="K10" s="162"/>
      <c r="L10" s="162"/>
      <c r="M10" s="162"/>
      <c r="N10" s="162"/>
      <c r="O10" s="193"/>
      <c r="P10" s="193"/>
      <c r="Q10" s="193"/>
      <c r="R10" s="193"/>
      <c r="S10" s="193"/>
      <c r="T10" s="193"/>
    </row>
    <row r="11" spans="2:20" x14ac:dyDescent="0.35">
      <c r="B11" s="267" t="s">
        <v>181</v>
      </c>
      <c r="C11" s="224">
        <v>7871</v>
      </c>
      <c r="D11" s="259">
        <v>49.341189175454197</v>
      </c>
      <c r="E11" s="227">
        <v>51</v>
      </c>
      <c r="F11" s="92">
        <v>2.4910174940889367</v>
      </c>
      <c r="G11" s="92">
        <v>2.4397778055009387</v>
      </c>
      <c r="H11" s="92">
        <v>2.7</v>
      </c>
      <c r="J11" s="161"/>
      <c r="K11" s="162"/>
      <c r="L11" s="162"/>
      <c r="M11" s="162"/>
      <c r="N11" s="162"/>
      <c r="O11" s="193"/>
      <c r="P11" s="193"/>
      <c r="Q11" s="193"/>
      <c r="R11" s="193"/>
      <c r="S11" s="193"/>
      <c r="T11" s="193"/>
    </row>
    <row r="12" spans="2:20" x14ac:dyDescent="0.35">
      <c r="B12" s="267" t="s">
        <v>180</v>
      </c>
      <c r="C12" s="224">
        <v>7235</v>
      </c>
      <c r="D12" s="259">
        <v>70.57968210089841</v>
      </c>
      <c r="E12" s="227">
        <v>71</v>
      </c>
      <c r="F12" s="92">
        <v>2.2897359382204878</v>
      </c>
      <c r="G12" s="92">
        <v>2.7433359404975777</v>
      </c>
      <c r="H12" s="92">
        <v>3.4</v>
      </c>
      <c r="J12" s="161"/>
      <c r="K12" s="162"/>
      <c r="L12" s="162"/>
      <c r="M12" s="162"/>
      <c r="N12" s="162"/>
      <c r="O12" s="193"/>
      <c r="P12" s="193"/>
      <c r="Q12" s="193"/>
      <c r="R12" s="193"/>
      <c r="S12" s="193"/>
      <c r="T12" s="193"/>
    </row>
    <row r="13" spans="2:20" x14ac:dyDescent="0.35">
      <c r="B13" s="267" t="s">
        <v>183</v>
      </c>
      <c r="C13" s="224">
        <v>7162</v>
      </c>
      <c r="D13" s="259">
        <v>86.215302987992175</v>
      </c>
      <c r="E13" s="227">
        <v>87</v>
      </c>
      <c r="F13" s="92">
        <v>2.2666328665563418</v>
      </c>
      <c r="G13" s="92">
        <v>2.5290226402204472</v>
      </c>
      <c r="H13" s="92">
        <v>3.2</v>
      </c>
      <c r="J13" s="161"/>
      <c r="K13" s="162"/>
      <c r="L13" s="162"/>
      <c r="M13" s="162"/>
      <c r="N13" s="162"/>
      <c r="O13" s="193"/>
      <c r="P13" s="193"/>
      <c r="Q13" s="193"/>
      <c r="R13" s="193"/>
      <c r="S13" s="193"/>
      <c r="T13" s="193"/>
    </row>
    <row r="14" spans="2:20" x14ac:dyDescent="0.35">
      <c r="B14" s="267" t="s">
        <v>182</v>
      </c>
      <c r="C14" s="224">
        <v>5836</v>
      </c>
      <c r="D14" s="259">
        <v>73.750171350239896</v>
      </c>
      <c r="E14" s="227">
        <v>76</v>
      </c>
      <c r="F14" s="92">
        <v>1.8469798113966502</v>
      </c>
      <c r="G14" s="92">
        <v>1.9743848469812464</v>
      </c>
      <c r="H14" s="92">
        <v>2.4</v>
      </c>
      <c r="J14" s="161"/>
      <c r="K14" s="162"/>
      <c r="L14" s="162"/>
      <c r="M14" s="162"/>
      <c r="N14" s="162"/>
      <c r="O14" s="193"/>
      <c r="P14" s="193"/>
      <c r="Q14" s="193"/>
      <c r="R14" s="193"/>
      <c r="S14" s="193"/>
      <c r="T14" s="193"/>
    </row>
    <row r="15" spans="2:20" x14ac:dyDescent="0.35">
      <c r="B15" s="267" t="s">
        <v>290</v>
      </c>
      <c r="C15" s="224">
        <v>4473</v>
      </c>
      <c r="D15" s="259">
        <v>61.453722334004027</v>
      </c>
      <c r="E15" s="227">
        <v>68</v>
      </c>
      <c r="F15" s="92">
        <v>1.4156169801880085</v>
      </c>
      <c r="G15" s="92">
        <v>1.5774967263800503</v>
      </c>
      <c r="H15" s="92">
        <v>1.7296287473199845</v>
      </c>
      <c r="J15" s="161"/>
      <c r="K15" s="162"/>
      <c r="L15" s="162"/>
      <c r="M15" s="162"/>
      <c r="N15" s="162"/>
      <c r="O15" s="193"/>
      <c r="P15" s="193"/>
      <c r="Q15" s="193"/>
      <c r="R15" s="193"/>
      <c r="S15" s="193"/>
      <c r="T15" s="193"/>
    </row>
    <row r="16" spans="2:20" x14ac:dyDescent="0.35">
      <c r="E16" s="193"/>
      <c r="F16" s="193"/>
      <c r="G16" s="193"/>
      <c r="H16" s="124"/>
      <c r="J16" s="161"/>
      <c r="K16" s="162"/>
      <c r="L16" s="162"/>
      <c r="M16" s="162"/>
      <c r="N16" s="162"/>
      <c r="O16" s="193"/>
      <c r="P16" s="193"/>
      <c r="Q16" s="193"/>
      <c r="R16" s="193"/>
      <c r="S16" s="193"/>
      <c r="T16" s="193"/>
    </row>
    <row r="17" spans="2:20" x14ac:dyDescent="0.35">
      <c r="B17" s="160"/>
      <c r="C17" s="160"/>
      <c r="D17" s="160"/>
      <c r="E17" s="193"/>
      <c r="F17" s="193"/>
      <c r="G17" s="193"/>
      <c r="H17" s="124"/>
      <c r="J17" s="161"/>
      <c r="K17" s="162"/>
      <c r="L17" s="162"/>
      <c r="M17" s="162"/>
      <c r="N17" s="162"/>
      <c r="O17" s="193"/>
      <c r="P17" s="193"/>
      <c r="Q17" s="193"/>
      <c r="R17" s="193"/>
      <c r="S17" s="193"/>
      <c r="T17" s="193"/>
    </row>
    <row r="18" spans="2:20" x14ac:dyDescent="0.35">
      <c r="B18" s="160"/>
      <c r="C18" s="160"/>
      <c r="D18" s="160"/>
      <c r="E18" s="193"/>
      <c r="F18" s="193"/>
      <c r="G18" s="193"/>
      <c r="H18" s="124"/>
      <c r="J18" s="161"/>
      <c r="K18" s="162"/>
      <c r="L18" s="162"/>
      <c r="M18" s="162"/>
      <c r="N18" s="162"/>
      <c r="O18" s="193"/>
      <c r="P18" s="193"/>
      <c r="Q18" s="193"/>
      <c r="R18" s="193"/>
      <c r="S18" s="193"/>
      <c r="T18" s="193"/>
    </row>
    <row r="19" spans="2:20" x14ac:dyDescent="0.35">
      <c r="B19" s="160"/>
      <c r="C19" s="160"/>
      <c r="D19" s="160"/>
      <c r="E19" s="193"/>
      <c r="F19" s="193"/>
      <c r="G19" s="193"/>
      <c r="H19" s="124"/>
      <c r="J19" s="161"/>
      <c r="K19" s="162"/>
      <c r="L19" s="162"/>
      <c r="M19" s="162"/>
      <c r="N19" s="162"/>
      <c r="O19" s="193"/>
      <c r="P19" s="193"/>
      <c r="Q19" s="193"/>
      <c r="R19" s="193"/>
      <c r="S19" s="193"/>
      <c r="T19" s="193"/>
    </row>
    <row r="20" spans="2:20" x14ac:dyDescent="0.35">
      <c r="B20" s="160"/>
      <c r="C20" s="160"/>
      <c r="D20" s="160"/>
      <c r="E20" s="193"/>
      <c r="F20" s="193"/>
      <c r="G20" s="193"/>
      <c r="H20" s="124"/>
      <c r="J20" s="161"/>
      <c r="K20" s="162"/>
      <c r="L20" s="162"/>
      <c r="M20" s="162"/>
      <c r="N20" s="162"/>
      <c r="O20" s="193"/>
      <c r="P20" s="193"/>
      <c r="Q20" s="193"/>
      <c r="R20" s="193"/>
      <c r="S20" s="193"/>
      <c r="T20" s="193"/>
    </row>
    <row r="21" spans="2:20" x14ac:dyDescent="0.35">
      <c r="B21" s="163"/>
      <c r="C21" s="163"/>
      <c r="D21" s="160"/>
      <c r="E21" s="193"/>
      <c r="F21" s="193"/>
      <c r="G21" s="193"/>
      <c r="H21" s="124"/>
      <c r="J21" s="161"/>
      <c r="K21" s="162"/>
      <c r="L21" s="162"/>
      <c r="M21" s="162"/>
      <c r="N21" s="162"/>
      <c r="O21" s="193"/>
      <c r="P21" s="193"/>
      <c r="Q21" s="193"/>
      <c r="R21" s="193"/>
      <c r="S21" s="193"/>
      <c r="T21" s="193"/>
    </row>
    <row r="22" spans="2:20" x14ac:dyDescent="0.35">
      <c r="B22" s="163"/>
      <c r="C22" s="163"/>
      <c r="D22" s="160"/>
      <c r="E22" s="193"/>
      <c r="F22" s="193"/>
      <c r="G22" s="193"/>
      <c r="H22" s="124"/>
      <c r="J22" s="161"/>
      <c r="K22" s="162"/>
      <c r="L22" s="162"/>
      <c r="M22" s="162"/>
      <c r="N22" s="162"/>
      <c r="O22" s="193"/>
      <c r="P22" s="193"/>
      <c r="Q22" s="193"/>
      <c r="R22" s="193"/>
      <c r="S22" s="193"/>
      <c r="T22" s="193"/>
    </row>
    <row r="23" spans="2:20" x14ac:dyDescent="0.35">
      <c r="B23" s="163"/>
      <c r="C23" s="163"/>
      <c r="D23" s="160"/>
      <c r="E23" s="193"/>
      <c r="F23" s="193"/>
      <c r="G23" s="193"/>
      <c r="H23" s="124"/>
      <c r="J23" s="161"/>
      <c r="K23" s="162"/>
      <c r="L23" s="162"/>
      <c r="M23" s="162"/>
      <c r="N23" s="162"/>
      <c r="O23" s="193"/>
      <c r="P23" s="193"/>
      <c r="Q23" s="193"/>
      <c r="R23" s="193"/>
      <c r="S23" s="193"/>
      <c r="T23" s="193"/>
    </row>
    <row r="24" spans="2:20" x14ac:dyDescent="0.35">
      <c r="B24" s="163"/>
      <c r="C24" s="163"/>
      <c r="D24" s="160"/>
      <c r="E24" s="193"/>
      <c r="F24" s="193"/>
      <c r="G24" s="193"/>
      <c r="J24" s="161"/>
      <c r="K24" s="162"/>
      <c r="L24" s="162"/>
      <c r="M24" s="162"/>
      <c r="N24" s="162"/>
      <c r="O24" s="193"/>
      <c r="P24" s="193"/>
      <c r="Q24" s="193"/>
      <c r="R24" s="193"/>
      <c r="S24" s="193"/>
      <c r="T24" s="193"/>
    </row>
    <row r="25" spans="2:20" x14ac:dyDescent="0.35">
      <c r="B25" s="163"/>
      <c r="C25" s="163"/>
      <c r="D25" s="160"/>
      <c r="E25" s="160"/>
      <c r="F25" s="160"/>
      <c r="G25" s="160"/>
      <c r="J25" s="161"/>
      <c r="K25" s="162"/>
      <c r="L25" s="162"/>
      <c r="M25" s="162"/>
      <c r="N25" s="162"/>
      <c r="O25" s="193"/>
      <c r="P25" s="193"/>
      <c r="Q25" s="193"/>
      <c r="R25" s="193"/>
      <c r="S25" s="193"/>
      <c r="T25" s="193"/>
    </row>
    <row r="26" spans="2:20" x14ac:dyDescent="0.35">
      <c r="B26" s="163"/>
      <c r="C26" s="163"/>
      <c r="D26" s="160"/>
      <c r="E26" s="160"/>
      <c r="F26" s="160"/>
      <c r="G26" s="160"/>
      <c r="J26" s="161"/>
      <c r="K26" s="162"/>
      <c r="L26" s="162"/>
      <c r="M26" s="162"/>
      <c r="N26" s="162"/>
      <c r="O26" s="193"/>
      <c r="P26" s="193"/>
      <c r="Q26" s="193"/>
      <c r="R26" s="193"/>
      <c r="S26" s="193"/>
      <c r="T26" s="193"/>
    </row>
    <row r="27" spans="2:20" x14ac:dyDescent="0.35">
      <c r="B27" s="163"/>
      <c r="C27" s="163"/>
      <c r="J27" s="161"/>
      <c r="K27" s="162"/>
      <c r="L27" s="162"/>
      <c r="M27" s="162"/>
      <c r="N27" s="162"/>
      <c r="O27" s="193"/>
      <c r="P27" s="193"/>
      <c r="Q27" s="193"/>
      <c r="R27" s="193"/>
      <c r="S27" s="193"/>
      <c r="T27" s="193"/>
    </row>
    <row r="28" spans="2:20" x14ac:dyDescent="0.35">
      <c r="B28" s="163"/>
      <c r="C28" s="163"/>
      <c r="J28" s="161"/>
      <c r="K28" s="162"/>
      <c r="L28" s="162"/>
      <c r="M28" s="162"/>
      <c r="N28" s="162"/>
      <c r="O28" s="193"/>
      <c r="P28" s="193"/>
      <c r="Q28" s="193"/>
      <c r="R28" s="193"/>
      <c r="S28" s="193"/>
      <c r="T28" s="193"/>
    </row>
    <row r="29" spans="2:20" x14ac:dyDescent="0.35">
      <c r="B29" s="163"/>
      <c r="C29" s="163"/>
      <c r="J29" s="161"/>
      <c r="K29" s="162"/>
      <c r="L29" s="162"/>
      <c r="M29" s="162"/>
      <c r="N29" s="162"/>
      <c r="O29" s="193"/>
      <c r="P29" s="193"/>
      <c r="Q29" s="193"/>
      <c r="R29" s="193"/>
      <c r="S29" s="193"/>
      <c r="T29" s="193"/>
    </row>
    <row r="30" spans="2:20" x14ac:dyDescent="0.35">
      <c r="B30" s="163"/>
      <c r="C30" s="163"/>
      <c r="J30" s="161"/>
      <c r="K30" s="162"/>
      <c r="L30" s="162"/>
      <c r="M30" s="162"/>
      <c r="N30" s="162"/>
      <c r="O30" s="193"/>
      <c r="P30" s="193"/>
      <c r="Q30" s="193"/>
      <c r="R30" s="193"/>
      <c r="S30" s="193"/>
      <c r="T30" s="193"/>
    </row>
    <row r="31" spans="2:20" x14ac:dyDescent="0.35">
      <c r="B31" s="163"/>
      <c r="C31" s="163"/>
      <c r="J31" s="161"/>
      <c r="K31" s="162"/>
      <c r="L31" s="162"/>
      <c r="M31" s="162"/>
      <c r="N31" s="162"/>
      <c r="O31" s="193"/>
      <c r="P31" s="193"/>
      <c r="Q31" s="193"/>
      <c r="R31" s="193"/>
      <c r="S31" s="193"/>
      <c r="T31" s="193"/>
    </row>
    <row r="32" spans="2:20" x14ac:dyDescent="0.35">
      <c r="B32" s="163"/>
      <c r="C32" s="163"/>
      <c r="J32" s="161"/>
      <c r="K32" s="162"/>
      <c r="L32" s="162"/>
      <c r="M32" s="162"/>
      <c r="N32" s="162"/>
      <c r="O32" s="193"/>
      <c r="P32" s="193"/>
      <c r="Q32" s="193"/>
      <c r="R32" s="193"/>
      <c r="S32" s="193"/>
      <c r="T32" s="193"/>
    </row>
    <row r="33" spans="10:20" x14ac:dyDescent="0.35">
      <c r="J33" s="161"/>
      <c r="K33" s="162"/>
      <c r="L33" s="162"/>
      <c r="M33" s="162"/>
      <c r="N33" s="162"/>
      <c r="O33" s="193"/>
      <c r="P33" s="193"/>
      <c r="Q33" s="193"/>
      <c r="R33" s="193"/>
      <c r="S33" s="193"/>
      <c r="T33" s="193"/>
    </row>
    <row r="34" spans="10:20" x14ac:dyDescent="0.35">
      <c r="J34" s="161"/>
      <c r="K34" s="162"/>
      <c r="L34" s="162"/>
      <c r="M34" s="162"/>
      <c r="N34" s="162"/>
      <c r="O34" s="193"/>
      <c r="P34" s="193"/>
      <c r="Q34" s="193"/>
      <c r="R34" s="193"/>
      <c r="S34" s="193"/>
      <c r="T34" s="193"/>
    </row>
    <row r="35" spans="10:20" x14ac:dyDescent="0.35">
      <c r="J35" s="161"/>
      <c r="K35" s="162"/>
      <c r="L35" s="162"/>
      <c r="M35" s="162"/>
      <c r="N35" s="162"/>
      <c r="O35" s="193"/>
      <c r="P35" s="193"/>
      <c r="Q35" s="193"/>
      <c r="R35" s="193"/>
      <c r="S35" s="193"/>
      <c r="T35" s="193"/>
    </row>
    <row r="36" spans="10:20" x14ac:dyDescent="0.35">
      <c r="J36" s="161"/>
      <c r="K36" s="162"/>
      <c r="L36" s="162"/>
      <c r="M36" s="162"/>
      <c r="N36" s="162"/>
      <c r="O36" s="193"/>
      <c r="P36" s="193"/>
      <c r="Q36" s="193"/>
      <c r="R36" s="193"/>
      <c r="S36" s="193"/>
      <c r="T36" s="193"/>
    </row>
    <row r="37" spans="10:20" x14ac:dyDescent="0.35">
      <c r="J37" s="161"/>
      <c r="K37" s="162"/>
      <c r="L37" s="162"/>
      <c r="M37" s="162"/>
      <c r="N37" s="162"/>
      <c r="O37" s="193"/>
      <c r="P37" s="193"/>
      <c r="Q37" s="193"/>
      <c r="R37" s="193"/>
      <c r="S37" s="193"/>
      <c r="T37" s="193"/>
    </row>
    <row r="38" spans="10:20" x14ac:dyDescent="0.35">
      <c r="J38" s="161"/>
      <c r="K38" s="162"/>
      <c r="L38" s="162"/>
      <c r="M38" s="162"/>
      <c r="N38" s="162"/>
      <c r="O38" s="193"/>
      <c r="P38" s="193"/>
      <c r="Q38" s="193"/>
      <c r="R38" s="193"/>
      <c r="S38" s="193"/>
      <c r="T38" s="193"/>
    </row>
    <row r="39" spans="10:20" x14ac:dyDescent="0.35">
      <c r="O39" s="193"/>
      <c r="P39" s="193"/>
      <c r="Q39" s="193"/>
      <c r="R39" s="193"/>
      <c r="S39" s="193"/>
      <c r="T39" s="193"/>
    </row>
  </sheetData>
  <sortState ref="J7:N38">
    <sortCondition descending="1" ref="N7:N38"/>
  </sortState>
  <mergeCells count="4">
    <mergeCell ref="B2:M2"/>
    <mergeCell ref="B4:M4"/>
    <mergeCell ref="C6:F6"/>
    <mergeCell ref="B6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92"/>
  <sheetViews>
    <sheetView showGridLines="0" workbookViewId="0">
      <selection activeCell="B6" sqref="B6:L12"/>
    </sheetView>
  </sheetViews>
  <sheetFormatPr baseColWidth="10" defaultColWidth="9.1796875" defaultRowHeight="14.5" x14ac:dyDescent="0.35"/>
  <cols>
    <col min="1" max="1" width="2.7265625" customWidth="1"/>
    <col min="2" max="2" width="10.54296875" customWidth="1"/>
    <col min="3" max="6" width="11.7265625" customWidth="1"/>
    <col min="7" max="7" width="12.81640625" customWidth="1"/>
    <col min="8" max="9" width="13.453125" customWidth="1"/>
    <col min="10" max="10" width="12.54296875" bestFit="1" customWidth="1"/>
    <col min="11" max="12" width="9.81640625" customWidth="1"/>
    <col min="13" max="13" width="11.7265625" bestFit="1" customWidth="1"/>
    <col min="14" max="14" width="11.54296875" customWidth="1"/>
    <col min="15" max="15" width="12.81640625" bestFit="1" customWidth="1"/>
  </cols>
  <sheetData>
    <row r="1" spans="1:13" ht="9" customHeight="1" x14ac:dyDescent="0.35">
      <c r="A1" s="132">
        <v>2020</v>
      </c>
    </row>
    <row r="2" spans="1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1:13" ht="15.5" x14ac:dyDescent="0.35">
      <c r="B4" s="339" t="str">
        <f>CONCATENATE("Tableau 1 : Taux de prévalence et âge des assurés pris en charge au titre d’une ALD 1 à 32 au 31 décembre ", A1, " par sexe")</f>
        <v>Tableau 1 : Taux de prévalence et âge des assurés pris en charge au titre d’une ALD 1 à 32 au 31 décembre 2020 par sexe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1:13" ht="52.5" x14ac:dyDescent="0.35">
      <c r="B6" s="287"/>
      <c r="C6" s="285" t="str">
        <f>CONCATENATE("Population RNIAM au 01/01/",A1+1)</f>
        <v>Population RNIAM au 01/01/2021</v>
      </c>
      <c r="D6" s="285" t="s">
        <v>7</v>
      </c>
      <c r="E6" s="285" t="s">
        <v>0</v>
      </c>
      <c r="F6" s="285" t="s">
        <v>9</v>
      </c>
      <c r="G6" s="285" t="s">
        <v>10</v>
      </c>
      <c r="H6" s="285" t="s">
        <v>390</v>
      </c>
      <c r="I6" s="286" t="s">
        <v>389</v>
      </c>
      <c r="J6" s="340" t="s">
        <v>252</v>
      </c>
      <c r="K6" s="340"/>
      <c r="L6" s="340"/>
    </row>
    <row r="7" spans="1:13" x14ac:dyDescent="0.35">
      <c r="B7" s="288" t="s">
        <v>4</v>
      </c>
      <c r="C7" s="293">
        <v>1750353</v>
      </c>
      <c r="D7" s="293">
        <v>365021</v>
      </c>
      <c r="E7" s="294">
        <f>D7/$D$9</f>
        <v>0.53062010658309033</v>
      </c>
      <c r="F7" s="295">
        <v>70.030090049999998</v>
      </c>
      <c r="G7" s="296">
        <v>72</v>
      </c>
      <c r="H7" s="297">
        <f>D7/C7*1000</f>
        <v>208.54136279938962</v>
      </c>
      <c r="I7" s="297">
        <v>233.29143379999999</v>
      </c>
      <c r="J7" s="298" t="s">
        <v>261</v>
      </c>
      <c r="K7" s="341" t="s">
        <v>3</v>
      </c>
      <c r="L7" s="341"/>
    </row>
    <row r="8" spans="1:13" x14ac:dyDescent="0.35">
      <c r="B8" s="288" t="s">
        <v>2</v>
      </c>
      <c r="C8" s="293">
        <v>1391903</v>
      </c>
      <c r="D8" s="293">
        <v>322893</v>
      </c>
      <c r="E8" s="294">
        <f>D8/$D$9</f>
        <v>0.46937989341690967</v>
      </c>
      <c r="F8" s="295">
        <v>75.739305281</v>
      </c>
      <c r="G8" s="296">
        <v>80</v>
      </c>
      <c r="H8" s="297">
        <f>D8/C8*1000</f>
        <v>231.97952730901505</v>
      </c>
      <c r="I8" s="297">
        <v>204.04846179999998</v>
      </c>
      <c r="J8" s="299">
        <v>1.1433143182000001</v>
      </c>
      <c r="K8" s="300">
        <v>1.1377861082</v>
      </c>
      <c r="L8" s="300">
        <v>1.1488693883000001</v>
      </c>
    </row>
    <row r="9" spans="1:13" x14ac:dyDescent="0.35">
      <c r="B9" s="289" t="s">
        <v>5</v>
      </c>
      <c r="C9" s="301">
        <f>C7+C8</f>
        <v>3142256</v>
      </c>
      <c r="D9" s="301">
        <f>SUM(D7:D8)</f>
        <v>687914</v>
      </c>
      <c r="E9" s="302">
        <f>D9/$D$9</f>
        <v>1</v>
      </c>
      <c r="F9" s="303">
        <v>72.709880885999993</v>
      </c>
      <c r="G9" s="304">
        <v>75</v>
      </c>
      <c r="H9" s="305">
        <f>D9/C9*1000</f>
        <v>218.92360138702892</v>
      </c>
      <c r="I9" s="306" t="s">
        <v>96</v>
      </c>
      <c r="J9" s="337"/>
      <c r="K9" s="337"/>
      <c r="L9" s="337"/>
    </row>
    <row r="10" spans="1:13" hidden="1" x14ac:dyDescent="0.35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3" x14ac:dyDescent="0.35">
      <c r="B11" s="291" t="s">
        <v>97</v>
      </c>
      <c r="C11" s="290"/>
      <c r="D11" s="290"/>
      <c r="E11" s="290"/>
      <c r="F11" s="307"/>
      <c r="G11" s="290"/>
      <c r="H11" s="290"/>
      <c r="I11" s="290"/>
      <c r="J11" s="290"/>
      <c r="K11" s="290"/>
      <c r="L11" s="290"/>
    </row>
    <row r="12" spans="1:13" x14ac:dyDescent="0.35">
      <c r="B12" s="292" t="s">
        <v>98</v>
      </c>
      <c r="C12" s="290"/>
      <c r="D12" s="290"/>
      <c r="E12" s="308"/>
      <c r="F12" s="290"/>
      <c r="G12" s="290"/>
      <c r="H12" s="290"/>
      <c r="I12" s="290"/>
      <c r="J12" s="290"/>
      <c r="K12" s="290"/>
      <c r="L12" s="290"/>
    </row>
    <row r="13" spans="1:13" x14ac:dyDescent="0.35">
      <c r="C13" s="309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3" x14ac:dyDescent="0.35">
      <c r="B14" s="140"/>
      <c r="C14" s="140"/>
      <c r="D14" s="150"/>
      <c r="E14" s="150"/>
      <c r="G14" s="150"/>
      <c r="H14" s="150"/>
      <c r="I14" s="150"/>
    </row>
    <row r="15" spans="1:13" x14ac:dyDescent="0.35">
      <c r="B15" s="140"/>
      <c r="C15" s="140"/>
      <c r="D15" s="150"/>
      <c r="E15" s="150"/>
      <c r="F15" s="150"/>
      <c r="G15" s="150"/>
      <c r="H15" s="150"/>
      <c r="I15" s="138"/>
    </row>
    <row r="16" spans="1:13" x14ac:dyDescent="0.35">
      <c r="B16" s="140"/>
      <c r="C16" s="140"/>
      <c r="D16" s="150"/>
      <c r="E16" s="150"/>
      <c r="F16" s="150"/>
      <c r="G16" s="150"/>
      <c r="H16" s="150"/>
      <c r="I16" s="150"/>
    </row>
    <row r="17" spans="2:13" x14ac:dyDescent="0.35">
      <c r="B17" s="140"/>
      <c r="C17" s="140"/>
      <c r="D17" s="140"/>
      <c r="E17" s="140"/>
      <c r="F17" s="140"/>
      <c r="G17" s="140"/>
      <c r="H17" s="150"/>
      <c r="I17" s="150"/>
    </row>
    <row r="18" spans="2:13" ht="15" thickBot="1" x14ac:dyDescent="0.4">
      <c r="B18" s="277" t="s">
        <v>421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2:13" ht="15" thickTop="1" x14ac:dyDescent="0.35">
      <c r="H19" s="150"/>
      <c r="I19" s="150"/>
    </row>
    <row r="20" spans="2:13" x14ac:dyDescent="0.35">
      <c r="H20" s="150"/>
      <c r="I20" s="150"/>
    </row>
    <row r="21" spans="2:13" x14ac:dyDescent="0.35">
      <c r="B21" s="182" t="s">
        <v>305</v>
      </c>
    </row>
    <row r="23" spans="2:13" ht="29" x14ac:dyDescent="0.35">
      <c r="B23" s="167"/>
      <c r="C23" s="170">
        <v>2018</v>
      </c>
      <c r="D23" s="170">
        <v>2019</v>
      </c>
      <c r="E23" s="177">
        <v>2020</v>
      </c>
      <c r="F23" s="177">
        <v>2021</v>
      </c>
      <c r="G23" s="178" t="s">
        <v>303</v>
      </c>
      <c r="H23" s="178" t="s">
        <v>304</v>
      </c>
      <c r="I23" s="178" t="s">
        <v>306</v>
      </c>
    </row>
    <row r="24" spans="2:13" x14ac:dyDescent="0.35">
      <c r="B24" s="223" t="s">
        <v>4</v>
      </c>
      <c r="C24" s="179">
        <v>1762258</v>
      </c>
      <c r="D24" s="179">
        <v>1764837</v>
      </c>
      <c r="E24" s="179">
        <v>1766143</v>
      </c>
      <c r="F24" s="179">
        <v>1750353</v>
      </c>
      <c r="G24" s="186" t="s">
        <v>307</v>
      </c>
      <c r="H24" s="186" t="s">
        <v>307</v>
      </c>
      <c r="I24" s="184" t="s">
        <v>312</v>
      </c>
      <c r="J24" s="183"/>
      <c r="K24" s="123"/>
      <c r="L24" s="123"/>
      <c r="M24" s="123"/>
    </row>
    <row r="25" spans="2:13" x14ac:dyDescent="0.35">
      <c r="B25" s="223" t="s">
        <v>2</v>
      </c>
      <c r="C25" s="179">
        <v>1431038</v>
      </c>
      <c r="D25" s="179">
        <v>1422427</v>
      </c>
      <c r="E25" s="179">
        <v>1411106</v>
      </c>
      <c r="F25" s="179">
        <v>1391903</v>
      </c>
      <c r="G25" s="184" t="s">
        <v>308</v>
      </c>
      <c r="H25" s="184" t="s">
        <v>310</v>
      </c>
      <c r="I25" s="184" t="s">
        <v>313</v>
      </c>
      <c r="J25" s="167"/>
      <c r="K25" s="123"/>
      <c r="L25" s="123"/>
      <c r="M25" s="123"/>
    </row>
    <row r="26" spans="2:13" x14ac:dyDescent="0.35">
      <c r="B26" s="115" t="s">
        <v>5</v>
      </c>
      <c r="C26" s="181">
        <v>3193296</v>
      </c>
      <c r="D26" s="181">
        <v>3187264</v>
      </c>
      <c r="E26" s="181">
        <v>3177249</v>
      </c>
      <c r="F26" s="181">
        <v>3142256</v>
      </c>
      <c r="G26" s="184" t="s">
        <v>309</v>
      </c>
      <c r="H26" s="184" t="s">
        <v>311</v>
      </c>
      <c r="I26" s="184" t="s">
        <v>314</v>
      </c>
      <c r="J26" s="167"/>
      <c r="K26" s="123"/>
      <c r="L26" s="123"/>
      <c r="M26" s="123"/>
    </row>
    <row r="28" spans="2:13" x14ac:dyDescent="0.35">
      <c r="B28" s="182" t="s">
        <v>416</v>
      </c>
    </row>
    <row r="30" spans="2:13" x14ac:dyDescent="0.35">
      <c r="B30" s="167"/>
      <c r="C30" s="170">
        <v>2018</v>
      </c>
      <c r="D30" s="170">
        <v>2019</v>
      </c>
      <c r="E30" s="177">
        <v>2020</v>
      </c>
      <c r="F30" s="177">
        <v>2021</v>
      </c>
    </row>
    <row r="31" spans="2:13" x14ac:dyDescent="0.35">
      <c r="B31" s="24" t="s">
        <v>4</v>
      </c>
      <c r="C31" s="187">
        <v>48.278239999999997</v>
      </c>
      <c r="D31" s="187">
        <v>48.157550000000001</v>
      </c>
      <c r="E31" s="187">
        <v>48.054850000000002</v>
      </c>
      <c r="F31" s="187">
        <v>48.056469999999997</v>
      </c>
    </row>
    <row r="32" spans="2:13" x14ac:dyDescent="0.35">
      <c r="B32" s="24" t="s">
        <v>2</v>
      </c>
      <c r="C32" s="187">
        <v>53.552500000000002</v>
      </c>
      <c r="D32" s="187">
        <v>53.132640000000002</v>
      </c>
      <c r="E32" s="187">
        <v>52.727020000000003</v>
      </c>
      <c r="F32" s="187">
        <v>52.457059999999998</v>
      </c>
    </row>
    <row r="33" spans="2:15" x14ac:dyDescent="0.35">
      <c r="B33" s="180" t="s">
        <v>5</v>
      </c>
      <c r="C33" s="188">
        <v>50.6</v>
      </c>
      <c r="D33" s="188">
        <v>50.4</v>
      </c>
      <c r="E33" s="188">
        <v>50.129890000000003</v>
      </c>
      <c r="F33" s="188">
        <v>50.005769999999998</v>
      </c>
      <c r="G33" s="167"/>
      <c r="H33" s="167"/>
    </row>
    <row r="34" spans="2:15" x14ac:dyDescent="0.35">
      <c r="C34" s="167"/>
      <c r="D34" s="167"/>
      <c r="E34" s="167"/>
      <c r="F34" s="167"/>
      <c r="G34" s="167"/>
      <c r="H34" s="167"/>
    </row>
    <row r="35" spans="2:15" x14ac:dyDescent="0.35">
      <c r="B35" s="193"/>
      <c r="C35" s="193"/>
      <c r="D35" s="193"/>
      <c r="E35" s="193"/>
      <c r="F35" s="193"/>
      <c r="G35" s="193"/>
      <c r="H35" s="167"/>
    </row>
    <row r="36" spans="2:15" x14ac:dyDescent="0.35">
      <c r="B36" s="273" t="s">
        <v>417</v>
      </c>
      <c r="C36" s="193"/>
      <c r="D36" s="193"/>
      <c r="E36" s="193"/>
      <c r="F36" s="193"/>
      <c r="G36" s="193"/>
      <c r="H36" s="167"/>
    </row>
    <row r="38" spans="2:15" s="167" customFormat="1" x14ac:dyDescent="0.35">
      <c r="B38" s="40">
        <v>2021</v>
      </c>
      <c r="C38" s="170" t="s">
        <v>191</v>
      </c>
      <c r="D38" s="170" t="s">
        <v>190</v>
      </c>
      <c r="E38" s="170" t="s">
        <v>287</v>
      </c>
      <c r="G38" s="40">
        <v>2020</v>
      </c>
      <c r="H38" s="170" t="s">
        <v>191</v>
      </c>
      <c r="I38" s="170" t="s">
        <v>190</v>
      </c>
      <c r="J38" s="170" t="s">
        <v>287</v>
      </c>
      <c r="L38" s="40">
        <v>2019</v>
      </c>
      <c r="M38" s="170" t="s">
        <v>4</v>
      </c>
      <c r="N38" s="170" t="s">
        <v>324</v>
      </c>
      <c r="O38" s="170" t="s">
        <v>5</v>
      </c>
    </row>
    <row r="39" spans="2:15" s="167" customFormat="1" x14ac:dyDescent="0.35">
      <c r="B39" s="189" t="s">
        <v>294</v>
      </c>
      <c r="C39" s="73">
        <v>102758</v>
      </c>
      <c r="D39" s="73">
        <v>97239</v>
      </c>
      <c r="E39" s="73">
        <f>D39+C39</f>
        <v>199997</v>
      </c>
      <c r="G39" s="189" t="s">
        <v>294</v>
      </c>
      <c r="H39" s="73">
        <v>106460</v>
      </c>
      <c r="I39" s="73">
        <v>101221</v>
      </c>
      <c r="J39" s="73">
        <v>207681</v>
      </c>
      <c r="L39" s="189" t="s">
        <v>294</v>
      </c>
      <c r="M39" s="73">
        <v>108900</v>
      </c>
      <c r="N39" s="73">
        <v>103576</v>
      </c>
      <c r="O39" s="73">
        <v>212476</v>
      </c>
    </row>
    <row r="40" spans="2:15" s="167" customFormat="1" x14ac:dyDescent="0.35">
      <c r="B40" s="189" t="s">
        <v>323</v>
      </c>
      <c r="C40" s="73">
        <v>159089</v>
      </c>
      <c r="D40" s="73">
        <v>142238</v>
      </c>
      <c r="E40" s="73">
        <f t="shared" ref="E40:E48" si="0">D40+C40</f>
        <v>301327</v>
      </c>
      <c r="G40" s="189" t="s">
        <v>323</v>
      </c>
      <c r="H40" s="73">
        <v>161499</v>
      </c>
      <c r="I40" s="73">
        <v>144576</v>
      </c>
      <c r="J40" s="73">
        <v>306075</v>
      </c>
      <c r="L40" s="189" t="s">
        <v>323</v>
      </c>
      <c r="M40" s="73">
        <v>162402</v>
      </c>
      <c r="N40" s="73">
        <v>145708</v>
      </c>
      <c r="O40" s="73">
        <v>308110</v>
      </c>
    </row>
    <row r="41" spans="2:15" s="167" customFormat="1" x14ac:dyDescent="0.35">
      <c r="B41" s="189" t="s">
        <v>295</v>
      </c>
      <c r="C41" s="73">
        <v>188958</v>
      </c>
      <c r="D41" s="73">
        <v>109082</v>
      </c>
      <c r="E41" s="73">
        <f t="shared" si="0"/>
        <v>298040</v>
      </c>
      <c r="G41" s="189" t="s">
        <v>295</v>
      </c>
      <c r="H41" s="73">
        <v>185550</v>
      </c>
      <c r="I41" s="73">
        <v>101837</v>
      </c>
      <c r="J41" s="73">
        <v>287387</v>
      </c>
      <c r="L41" s="189" t="s">
        <v>295</v>
      </c>
      <c r="M41" s="73">
        <v>178869</v>
      </c>
      <c r="N41" s="73">
        <v>93424</v>
      </c>
      <c r="O41" s="73">
        <v>272293</v>
      </c>
    </row>
    <row r="42" spans="2:15" s="167" customFormat="1" x14ac:dyDescent="0.35">
      <c r="B42" s="189" t="s">
        <v>296</v>
      </c>
      <c r="C42" s="73">
        <v>211106</v>
      </c>
      <c r="D42" s="73">
        <v>126314</v>
      </c>
      <c r="E42" s="73">
        <f t="shared" si="0"/>
        <v>337420</v>
      </c>
      <c r="G42" s="189" t="s">
        <v>296</v>
      </c>
      <c r="H42" s="73">
        <v>214103</v>
      </c>
      <c r="I42" s="73">
        <v>127827</v>
      </c>
      <c r="J42" s="73">
        <v>341930</v>
      </c>
      <c r="L42" s="189" t="s">
        <v>296</v>
      </c>
      <c r="M42" s="73">
        <v>213238</v>
      </c>
      <c r="N42" s="73">
        <v>127677</v>
      </c>
      <c r="O42" s="73">
        <v>340915</v>
      </c>
    </row>
    <row r="43" spans="2:15" s="167" customFormat="1" x14ac:dyDescent="0.35">
      <c r="B43" s="189" t="s">
        <v>297</v>
      </c>
      <c r="C43" s="73">
        <v>211465</v>
      </c>
      <c r="D43" s="73">
        <v>133590</v>
      </c>
      <c r="E43" s="73">
        <f t="shared" si="0"/>
        <v>345055</v>
      </c>
      <c r="G43" s="189" t="s">
        <v>297</v>
      </c>
      <c r="H43" s="73">
        <v>215185</v>
      </c>
      <c r="I43" s="73">
        <v>134985</v>
      </c>
      <c r="J43" s="73">
        <v>350170</v>
      </c>
      <c r="L43" s="189" t="s">
        <v>297</v>
      </c>
      <c r="M43" s="73">
        <v>216355</v>
      </c>
      <c r="N43" s="73">
        <v>135012</v>
      </c>
      <c r="O43" s="73">
        <v>351367</v>
      </c>
    </row>
    <row r="44" spans="2:15" s="167" customFormat="1" x14ac:dyDescent="0.35">
      <c r="B44" s="189" t="s">
        <v>298</v>
      </c>
      <c r="C44" s="73">
        <v>252269</v>
      </c>
      <c r="D44" s="73">
        <v>154504</v>
      </c>
      <c r="E44" s="73">
        <f t="shared" si="0"/>
        <v>406773</v>
      </c>
      <c r="G44" s="189" t="s">
        <v>298</v>
      </c>
      <c r="H44" s="73">
        <v>256922</v>
      </c>
      <c r="I44" s="73">
        <v>157645</v>
      </c>
      <c r="J44" s="73">
        <v>414567</v>
      </c>
      <c r="L44" s="189" t="s">
        <v>298</v>
      </c>
      <c r="M44" s="73">
        <v>259102</v>
      </c>
      <c r="N44" s="73">
        <v>160299</v>
      </c>
      <c r="O44" s="73">
        <v>419401</v>
      </c>
    </row>
    <row r="45" spans="2:15" s="167" customFormat="1" x14ac:dyDescent="0.35">
      <c r="B45" s="189" t="s">
        <v>299</v>
      </c>
      <c r="C45" s="73">
        <v>248635</v>
      </c>
      <c r="D45" s="73">
        <v>170360</v>
      </c>
      <c r="E45" s="73">
        <f t="shared" si="0"/>
        <v>418995</v>
      </c>
      <c r="G45" s="189" t="s">
        <v>299</v>
      </c>
      <c r="H45" s="73">
        <v>246726</v>
      </c>
      <c r="I45" s="73">
        <v>169513</v>
      </c>
      <c r="J45" s="73">
        <v>416239</v>
      </c>
      <c r="L45" s="189" t="s">
        <v>299</v>
      </c>
      <c r="M45" s="73">
        <v>245146</v>
      </c>
      <c r="N45" s="73">
        <v>169512</v>
      </c>
      <c r="O45" s="73">
        <v>414658</v>
      </c>
    </row>
    <row r="46" spans="2:15" s="167" customFormat="1" x14ac:dyDescent="0.35">
      <c r="B46" s="189" t="s">
        <v>300</v>
      </c>
      <c r="C46" s="73">
        <v>195824</v>
      </c>
      <c r="D46" s="73">
        <v>167137</v>
      </c>
      <c r="E46" s="73">
        <f t="shared" si="0"/>
        <v>362961</v>
      </c>
      <c r="G46" s="189" t="s">
        <v>300</v>
      </c>
      <c r="H46" s="73">
        <v>189198</v>
      </c>
      <c r="I46" s="73">
        <v>165968</v>
      </c>
      <c r="J46" s="73">
        <v>355166</v>
      </c>
      <c r="L46" s="189" t="s">
        <v>300</v>
      </c>
      <c r="M46" s="73">
        <v>182462</v>
      </c>
      <c r="N46" s="73">
        <v>165644</v>
      </c>
      <c r="O46" s="73">
        <v>348106</v>
      </c>
    </row>
    <row r="47" spans="2:15" s="167" customFormat="1" x14ac:dyDescent="0.35">
      <c r="B47" s="189" t="s">
        <v>301</v>
      </c>
      <c r="C47" s="73">
        <v>133126</v>
      </c>
      <c r="D47" s="73">
        <v>185801</v>
      </c>
      <c r="E47" s="73">
        <f t="shared" si="0"/>
        <v>318927</v>
      </c>
      <c r="G47" s="189" t="s">
        <v>301</v>
      </c>
      <c r="H47" s="73">
        <v>142775</v>
      </c>
      <c r="I47" s="73">
        <v>200853</v>
      </c>
      <c r="J47" s="73">
        <v>343628</v>
      </c>
      <c r="L47" s="189" t="s">
        <v>301</v>
      </c>
      <c r="M47" s="73">
        <v>150743</v>
      </c>
      <c r="N47" s="73">
        <v>214973</v>
      </c>
      <c r="O47" s="73">
        <v>365716</v>
      </c>
    </row>
    <row r="48" spans="2:15" s="167" customFormat="1" x14ac:dyDescent="0.35">
      <c r="B48" s="189" t="s">
        <v>302</v>
      </c>
      <c r="C48" s="73">
        <v>47123</v>
      </c>
      <c r="D48" s="73">
        <v>105638</v>
      </c>
      <c r="E48" s="73">
        <f t="shared" si="0"/>
        <v>152761</v>
      </c>
      <c r="G48" s="189" t="s">
        <v>302</v>
      </c>
      <c r="H48" s="73">
        <v>47725</v>
      </c>
      <c r="I48" s="73">
        <v>106681</v>
      </c>
      <c r="J48" s="73">
        <v>154406</v>
      </c>
      <c r="L48" s="189" t="s">
        <v>302</v>
      </c>
      <c r="M48" s="73">
        <v>47620</v>
      </c>
      <c r="N48" s="73">
        <v>106602</v>
      </c>
      <c r="O48" s="73">
        <v>154222</v>
      </c>
    </row>
    <row r="49" spans="2:15" s="167" customFormat="1" x14ac:dyDescent="0.35">
      <c r="B49" s="190" t="s">
        <v>287</v>
      </c>
      <c r="C49" s="191">
        <f>SUM(C39:C48)</f>
        <v>1750353</v>
      </c>
      <c r="D49" s="191">
        <f>SUM(D39:D48)</f>
        <v>1391903</v>
      </c>
      <c r="E49" s="191">
        <f>SUM(E39:E48)</f>
        <v>3142256</v>
      </c>
      <c r="G49" s="190" t="s">
        <v>287</v>
      </c>
      <c r="H49" s="191">
        <v>1766143</v>
      </c>
      <c r="I49" s="191">
        <v>1411106</v>
      </c>
      <c r="J49" s="191">
        <v>3177249</v>
      </c>
      <c r="L49" s="190" t="s">
        <v>287</v>
      </c>
      <c r="M49" s="191">
        <v>1764837</v>
      </c>
      <c r="N49" s="191">
        <v>1422427</v>
      </c>
      <c r="O49" s="191">
        <v>3187264</v>
      </c>
    </row>
    <row r="50" spans="2:15" x14ac:dyDescent="0.35">
      <c r="G50" s="193"/>
      <c r="H50" s="193"/>
      <c r="I50" s="193"/>
      <c r="J50" s="193"/>
      <c r="K50" s="193"/>
      <c r="L50" s="193"/>
      <c r="N50" s="193"/>
      <c r="O50" s="193"/>
    </row>
    <row r="51" spans="2:15" x14ac:dyDescent="0.35">
      <c r="B51" s="274" t="s">
        <v>418</v>
      </c>
      <c r="G51" s="193"/>
      <c r="H51" s="193"/>
      <c r="I51" s="193"/>
      <c r="J51" s="193"/>
      <c r="K51" s="193"/>
      <c r="L51" s="193"/>
      <c r="N51" s="193"/>
      <c r="O51" s="193"/>
    </row>
    <row r="52" spans="2:15" x14ac:dyDescent="0.35">
      <c r="N52" s="167"/>
      <c r="O52" s="193"/>
    </row>
    <row r="53" spans="2:15" ht="58" x14ac:dyDescent="0.35">
      <c r="B53" s="45" t="s">
        <v>327</v>
      </c>
      <c r="C53" s="170" t="s">
        <v>191</v>
      </c>
      <c r="D53" s="170" t="s">
        <v>190</v>
      </c>
      <c r="E53" s="170" t="s">
        <v>5</v>
      </c>
      <c r="F53" s="193"/>
      <c r="G53" s="192" t="s">
        <v>326</v>
      </c>
      <c r="H53" s="192" t="s">
        <v>325</v>
      </c>
      <c r="N53" s="167"/>
      <c r="O53" s="193"/>
    </row>
    <row r="54" spans="2:15" x14ac:dyDescent="0.35">
      <c r="B54" s="171" t="s">
        <v>23</v>
      </c>
      <c r="C54" s="194">
        <f t="shared" ref="C54:C64" si="1">(C39-H39)/H39</f>
        <v>-3.477362389629908E-2</v>
      </c>
      <c r="D54" s="194">
        <f t="shared" ref="D54:D64" si="2">(D39-I39)/I39</f>
        <v>-3.9339662718210648E-2</v>
      </c>
      <c r="E54" s="194">
        <f t="shared" ref="E54:E64" si="3">(E39-J39)/J39</f>
        <v>-3.6999051429837108E-2</v>
      </c>
      <c r="F54" s="193"/>
      <c r="G54" s="196">
        <f t="shared" ref="G54:G64" si="4">J39/$J$49</f>
        <v>6.5365037489979544E-2</v>
      </c>
      <c r="H54" s="196">
        <f t="shared" ref="H54:H64" si="5">E39/$E$49</f>
        <v>6.3647583137720162E-2</v>
      </c>
      <c r="N54" s="167"/>
      <c r="O54" s="193"/>
    </row>
    <row r="55" spans="2:15" x14ac:dyDescent="0.35">
      <c r="B55" s="171" t="s">
        <v>102</v>
      </c>
      <c r="C55" s="194">
        <f t="shared" si="1"/>
        <v>-1.4922693019771021E-2</v>
      </c>
      <c r="D55" s="194">
        <f t="shared" si="2"/>
        <v>-1.6171425409473219E-2</v>
      </c>
      <c r="E55" s="194">
        <f t="shared" si="3"/>
        <v>-1.551253777668872E-2</v>
      </c>
      <c r="F55" s="193"/>
      <c r="G55" s="196">
        <f t="shared" si="4"/>
        <v>9.6333337424923254E-2</v>
      </c>
      <c r="H55" s="196">
        <f t="shared" si="5"/>
        <v>9.589511484742172E-2</v>
      </c>
      <c r="N55" s="167"/>
    </row>
    <row r="56" spans="2:15" x14ac:dyDescent="0.35">
      <c r="B56" s="171" t="s">
        <v>25</v>
      </c>
      <c r="C56" s="194">
        <f t="shared" si="1"/>
        <v>1.8367016976556183E-2</v>
      </c>
      <c r="D56" s="194">
        <f t="shared" si="2"/>
        <v>7.114310123039759E-2</v>
      </c>
      <c r="E56" s="194">
        <f t="shared" si="3"/>
        <v>3.7068482568800958E-2</v>
      </c>
      <c r="F56" s="193"/>
      <c r="G56" s="196">
        <f t="shared" si="4"/>
        <v>9.0451519537813996E-2</v>
      </c>
      <c r="H56" s="196">
        <f t="shared" si="5"/>
        <v>9.4849051127597492E-2</v>
      </c>
      <c r="N56" s="167"/>
    </row>
    <row r="57" spans="2:15" x14ac:dyDescent="0.35">
      <c r="B57" s="171" t="s">
        <v>26</v>
      </c>
      <c r="C57" s="194">
        <f t="shared" si="1"/>
        <v>-1.39979355730653E-2</v>
      </c>
      <c r="D57" s="194">
        <f t="shared" si="2"/>
        <v>-1.183631001275161E-2</v>
      </c>
      <c r="E57" s="194">
        <f t="shared" si="3"/>
        <v>-1.3189834176585851E-2</v>
      </c>
      <c r="F57" s="193"/>
      <c r="G57" s="196">
        <f t="shared" si="4"/>
        <v>0.107618257177829</v>
      </c>
      <c r="H57" s="196">
        <f t="shared" si="5"/>
        <v>0.10738144823337119</v>
      </c>
      <c r="N57" s="167"/>
    </row>
    <row r="58" spans="2:15" x14ac:dyDescent="0.35">
      <c r="B58" s="171" t="s">
        <v>27</v>
      </c>
      <c r="C58" s="194">
        <f t="shared" si="1"/>
        <v>-1.7287450333434023E-2</v>
      </c>
      <c r="D58" s="194">
        <f t="shared" si="2"/>
        <v>-1.0334481609067674E-2</v>
      </c>
      <c r="E58" s="194">
        <f t="shared" si="3"/>
        <v>-1.4607190793043378E-2</v>
      </c>
      <c r="F58" s="193"/>
      <c r="G58" s="196">
        <f t="shared" si="4"/>
        <v>0.11021169571538145</v>
      </c>
      <c r="H58" s="196">
        <f t="shared" si="5"/>
        <v>0.10981123116639764</v>
      </c>
      <c r="N58" s="167"/>
    </row>
    <row r="59" spans="2:15" x14ac:dyDescent="0.35">
      <c r="B59" s="171" t="s">
        <v>28</v>
      </c>
      <c r="C59" s="194">
        <f t="shared" si="1"/>
        <v>-1.8110554954421966E-2</v>
      </c>
      <c r="D59" s="194">
        <f t="shared" si="2"/>
        <v>-1.9924513939547719E-2</v>
      </c>
      <c r="E59" s="194">
        <f t="shared" si="3"/>
        <v>-1.8800338666608775E-2</v>
      </c>
      <c r="F59" s="193"/>
      <c r="G59" s="196">
        <f t="shared" si="4"/>
        <v>0.13047985851911512</v>
      </c>
      <c r="H59" s="196">
        <f t="shared" si="5"/>
        <v>0.1294525334664012</v>
      </c>
      <c r="N59" s="167"/>
    </row>
    <row r="60" spans="2:15" x14ac:dyDescent="0.35">
      <c r="B60" s="171" t="s">
        <v>29</v>
      </c>
      <c r="C60" s="194">
        <f t="shared" si="1"/>
        <v>7.7373280481181552E-3</v>
      </c>
      <c r="D60" s="194">
        <f t="shared" si="2"/>
        <v>4.9966669223009443E-3</v>
      </c>
      <c r="E60" s="194">
        <f t="shared" si="3"/>
        <v>6.621195995569853E-3</v>
      </c>
      <c r="F60" s="193"/>
      <c r="G60" s="196">
        <f t="shared" si="4"/>
        <v>0.13100609993110393</v>
      </c>
      <c r="H60" s="196">
        <f t="shared" si="5"/>
        <v>0.13334209561537952</v>
      </c>
      <c r="N60" s="167"/>
    </row>
    <row r="61" spans="2:15" x14ac:dyDescent="0.35">
      <c r="B61" s="171" t="s">
        <v>30</v>
      </c>
      <c r="C61" s="194">
        <f t="shared" si="1"/>
        <v>3.5021511855305026E-2</v>
      </c>
      <c r="D61" s="194">
        <f t="shared" si="2"/>
        <v>7.0435264629326137E-3</v>
      </c>
      <c r="E61" s="194">
        <f t="shared" si="3"/>
        <v>2.1947483711841787E-2</v>
      </c>
      <c r="F61" s="193"/>
      <c r="G61" s="196">
        <f t="shared" si="4"/>
        <v>0.11178412519761592</v>
      </c>
      <c r="H61" s="196">
        <f t="shared" si="5"/>
        <v>0.11550968476152165</v>
      </c>
      <c r="N61" s="167"/>
    </row>
    <row r="62" spans="2:15" x14ac:dyDescent="0.35">
      <c r="B62" s="171" t="s">
        <v>31</v>
      </c>
      <c r="C62" s="194">
        <f t="shared" si="1"/>
        <v>-6.758185956925232E-2</v>
      </c>
      <c r="D62" s="194">
        <f t="shared" si="2"/>
        <v>-7.4940379282360733E-2</v>
      </c>
      <c r="E62" s="194">
        <f t="shared" si="3"/>
        <v>-7.1882966463734044E-2</v>
      </c>
      <c r="F62" s="193"/>
      <c r="G62" s="196">
        <f t="shared" si="4"/>
        <v>0.1081526817696693</v>
      </c>
      <c r="H62" s="196">
        <f t="shared" si="5"/>
        <v>0.10149618617961108</v>
      </c>
      <c r="N62" s="167"/>
    </row>
    <row r="63" spans="2:15" x14ac:dyDescent="0.35">
      <c r="B63" s="171" t="s">
        <v>32</v>
      </c>
      <c r="C63" s="194">
        <f t="shared" si="1"/>
        <v>-1.2613933996856994E-2</v>
      </c>
      <c r="D63" s="194">
        <f t="shared" si="2"/>
        <v>-9.7768112409894921E-3</v>
      </c>
      <c r="E63" s="194">
        <f t="shared" si="3"/>
        <v>-1.0653731072626712E-2</v>
      </c>
      <c r="F63" s="193"/>
      <c r="G63" s="196">
        <f t="shared" si="4"/>
        <v>4.8597387236568493E-2</v>
      </c>
      <c r="H63" s="196">
        <f t="shared" si="5"/>
        <v>4.8615071464578316E-2</v>
      </c>
      <c r="N63" s="167"/>
    </row>
    <row r="64" spans="2:15" x14ac:dyDescent="0.35">
      <c r="B64" s="172" t="s">
        <v>5</v>
      </c>
      <c r="C64" s="195">
        <f t="shared" si="1"/>
        <v>-8.9403859143908498E-3</v>
      </c>
      <c r="D64" s="195">
        <f t="shared" si="2"/>
        <v>-1.3608474487387907E-2</v>
      </c>
      <c r="E64" s="195">
        <f t="shared" si="3"/>
        <v>-1.1013615867059836E-2</v>
      </c>
      <c r="F64" s="193"/>
      <c r="G64" s="197">
        <f t="shared" si="4"/>
        <v>1</v>
      </c>
      <c r="H64" s="197">
        <f t="shared" si="5"/>
        <v>1</v>
      </c>
      <c r="I64" s="193"/>
      <c r="J64" s="193"/>
      <c r="K64" s="193"/>
      <c r="L64" s="193"/>
      <c r="M64" s="193"/>
      <c r="N64" s="193"/>
    </row>
    <row r="65" spans="2:14" x14ac:dyDescent="0.35">
      <c r="G65" s="193"/>
      <c r="H65" s="193"/>
      <c r="I65" s="193"/>
      <c r="J65" s="193"/>
      <c r="K65" s="193"/>
      <c r="L65" s="193"/>
      <c r="M65" s="193"/>
      <c r="N65" s="193"/>
    </row>
    <row r="67" spans="2:14" x14ac:dyDescent="0.35">
      <c r="B67" s="182" t="s">
        <v>328</v>
      </c>
      <c r="C67" s="193"/>
      <c r="D67" s="193"/>
      <c r="E67" s="193"/>
      <c r="F67" s="193"/>
      <c r="G67" s="193"/>
      <c r="H67" s="193"/>
      <c r="I67" s="193"/>
      <c r="J67" s="193"/>
    </row>
    <row r="68" spans="2:14" x14ac:dyDescent="0.35">
      <c r="B68" s="193"/>
      <c r="C68" s="193"/>
      <c r="D68" s="193"/>
      <c r="E68" s="193"/>
      <c r="F68" s="193"/>
      <c r="G68" s="193"/>
      <c r="H68" s="193"/>
      <c r="I68" s="193"/>
      <c r="J68" s="193"/>
    </row>
    <row r="69" spans="2:14" ht="29" x14ac:dyDescent="0.35">
      <c r="B69" s="193"/>
      <c r="C69" s="170">
        <v>2018</v>
      </c>
      <c r="D69" s="170">
        <v>2019</v>
      </c>
      <c r="E69" s="177">
        <v>2020</v>
      </c>
      <c r="F69" s="178" t="s">
        <v>303</v>
      </c>
      <c r="G69" s="178" t="s">
        <v>304</v>
      </c>
      <c r="H69" s="193"/>
      <c r="I69" s="193"/>
      <c r="J69" s="193"/>
    </row>
    <row r="70" spans="2:14" x14ac:dyDescent="0.35">
      <c r="B70" s="24" t="s">
        <v>4</v>
      </c>
      <c r="C70" s="179">
        <v>361393</v>
      </c>
      <c r="D70" s="179">
        <v>365069</v>
      </c>
      <c r="E70" s="179">
        <v>365021</v>
      </c>
      <c r="F70" s="186" t="s">
        <v>332</v>
      </c>
      <c r="G70" s="185" t="s">
        <v>331</v>
      </c>
      <c r="H70" s="193"/>
      <c r="I70" s="193"/>
      <c r="J70" s="193"/>
    </row>
    <row r="71" spans="2:14" x14ac:dyDescent="0.35">
      <c r="B71" s="24" t="s">
        <v>2</v>
      </c>
      <c r="C71" s="179">
        <v>330924</v>
      </c>
      <c r="D71" s="179">
        <v>328757</v>
      </c>
      <c r="E71" s="179">
        <v>322893</v>
      </c>
      <c r="F71" s="184" t="s">
        <v>333</v>
      </c>
      <c r="G71" s="184" t="s">
        <v>330</v>
      </c>
      <c r="H71" s="193"/>
      <c r="I71" s="193"/>
      <c r="J71" s="193"/>
    </row>
    <row r="72" spans="2:14" x14ac:dyDescent="0.35">
      <c r="B72" s="180" t="s">
        <v>5</v>
      </c>
      <c r="C72" s="181">
        <v>692317</v>
      </c>
      <c r="D72" s="181">
        <v>693826</v>
      </c>
      <c r="E72" s="181">
        <v>687914</v>
      </c>
      <c r="F72" s="186" t="s">
        <v>334</v>
      </c>
      <c r="G72" s="184" t="s">
        <v>312</v>
      </c>
      <c r="H72" s="193"/>
      <c r="I72" s="193"/>
      <c r="J72" s="193"/>
    </row>
    <row r="73" spans="2:14" x14ac:dyDescent="0.35">
      <c r="E73" s="183"/>
      <c r="H73" s="193"/>
      <c r="I73" s="193"/>
    </row>
    <row r="74" spans="2:14" x14ac:dyDescent="0.35">
      <c r="B74" s="182" t="s">
        <v>419</v>
      </c>
      <c r="D74" s="183"/>
      <c r="E74" s="183"/>
    </row>
    <row r="75" spans="2:14" x14ac:dyDescent="0.35">
      <c r="B75" s="193"/>
      <c r="C75" s="193"/>
      <c r="D75" s="193"/>
      <c r="E75" s="193"/>
      <c r="F75" s="123"/>
      <c r="G75" s="123"/>
    </row>
    <row r="76" spans="2:14" ht="39" x14ac:dyDescent="0.35">
      <c r="B76" s="221" t="s">
        <v>335</v>
      </c>
      <c r="C76" s="170">
        <v>2018</v>
      </c>
      <c r="D76" s="198">
        <v>2019</v>
      </c>
      <c r="E76" s="170">
        <v>2020</v>
      </c>
      <c r="F76" s="220" t="s">
        <v>329</v>
      </c>
      <c r="G76" s="220" t="s">
        <v>347</v>
      </c>
      <c r="I76" s="193"/>
      <c r="J76" s="193"/>
    </row>
    <row r="77" spans="2:14" x14ac:dyDescent="0.35">
      <c r="B77" s="243" t="s">
        <v>4</v>
      </c>
      <c r="C77" s="92">
        <v>204.8</v>
      </c>
      <c r="D77" s="199">
        <v>206.70410040410093</v>
      </c>
      <c r="E77" s="94">
        <v>208.54136279938962</v>
      </c>
      <c r="F77" s="205" t="s">
        <v>337</v>
      </c>
      <c r="G77" s="205" t="s">
        <v>340</v>
      </c>
      <c r="I77" s="106"/>
      <c r="J77" s="106"/>
      <c r="K77" s="193"/>
    </row>
    <row r="78" spans="2:14" x14ac:dyDescent="0.35">
      <c r="B78" s="243" t="s">
        <v>2</v>
      </c>
      <c r="C78" s="92">
        <v>232.6</v>
      </c>
      <c r="D78" s="199">
        <v>232.97824543301496</v>
      </c>
      <c r="E78" s="94">
        <v>231.97952730901505</v>
      </c>
      <c r="F78" s="205" t="s">
        <v>339</v>
      </c>
      <c r="G78" s="207" t="s">
        <v>341</v>
      </c>
      <c r="I78" s="106"/>
      <c r="J78" s="106"/>
      <c r="K78" s="193"/>
    </row>
    <row r="79" spans="2:14" x14ac:dyDescent="0.35">
      <c r="B79" s="244" t="s">
        <v>5</v>
      </c>
      <c r="C79" s="200">
        <v>217.2</v>
      </c>
      <c r="D79" s="201">
        <v>218.37319014027545</v>
      </c>
      <c r="E79" s="95">
        <v>218.92360138702892</v>
      </c>
      <c r="F79" s="206" t="s">
        <v>338</v>
      </c>
      <c r="G79" s="206" t="s">
        <v>342</v>
      </c>
      <c r="I79" s="106"/>
      <c r="J79" s="106"/>
      <c r="K79" s="193"/>
    </row>
    <row r="80" spans="2:14" ht="13.5" customHeight="1" x14ac:dyDescent="0.35">
      <c r="B80" s="169"/>
      <c r="C80" s="193"/>
      <c r="D80" s="202"/>
      <c r="E80" s="202"/>
      <c r="F80" s="193"/>
      <c r="G80" s="193"/>
      <c r="I80" s="193"/>
      <c r="J80" s="193"/>
      <c r="K80" s="193"/>
    </row>
    <row r="81" spans="2:10" s="193" customFormat="1" ht="13.5" customHeight="1" x14ac:dyDescent="0.35">
      <c r="B81" s="275" t="s">
        <v>420</v>
      </c>
      <c r="D81" s="202"/>
      <c r="E81" s="202"/>
    </row>
    <row r="82" spans="2:10" s="193" customFormat="1" ht="13.5" customHeight="1" x14ac:dyDescent="0.35">
      <c r="B82" s="169"/>
      <c r="D82" s="202"/>
      <c r="E82" s="202"/>
    </row>
    <row r="83" spans="2:10" ht="39" x14ac:dyDescent="0.35">
      <c r="B83" s="221" t="s">
        <v>336</v>
      </c>
      <c r="C83" s="170">
        <v>2018</v>
      </c>
      <c r="D83" s="170">
        <v>2019</v>
      </c>
      <c r="E83" s="170">
        <v>2020</v>
      </c>
      <c r="F83" s="220" t="s">
        <v>329</v>
      </c>
      <c r="G83" s="220" t="s">
        <v>347</v>
      </c>
    </row>
    <row r="84" spans="2:10" x14ac:dyDescent="0.35">
      <c r="B84" s="247" t="s">
        <v>4</v>
      </c>
      <c r="C84" s="92">
        <v>235.1</v>
      </c>
      <c r="D84" s="94">
        <v>232.39653680430885</v>
      </c>
      <c r="E84" s="94">
        <v>233.29143379999999</v>
      </c>
      <c r="F84" s="203" t="s">
        <v>343</v>
      </c>
      <c r="G84" s="204" t="s">
        <v>345</v>
      </c>
      <c r="I84" s="106"/>
      <c r="J84" s="106"/>
    </row>
    <row r="85" spans="2:10" x14ac:dyDescent="0.35">
      <c r="B85" s="247" t="s">
        <v>2</v>
      </c>
      <c r="C85" s="92">
        <v>201</v>
      </c>
      <c r="D85" s="94">
        <v>204.36106323983384</v>
      </c>
      <c r="E85" s="94">
        <v>204.04846179999998</v>
      </c>
      <c r="F85" s="204" t="s">
        <v>344</v>
      </c>
      <c r="G85" s="203" t="s">
        <v>346</v>
      </c>
      <c r="I85" s="106"/>
      <c r="J85" s="106"/>
    </row>
    <row r="87" spans="2:10" s="193" customFormat="1" x14ac:dyDescent="0.35">
      <c r="B87" s="182" t="s">
        <v>388</v>
      </c>
    </row>
    <row r="89" spans="2:10" ht="39" x14ac:dyDescent="0.35">
      <c r="B89" s="221" t="s">
        <v>388</v>
      </c>
      <c r="C89" s="173">
        <v>2017</v>
      </c>
      <c r="D89" s="222">
        <v>2018</v>
      </c>
      <c r="E89" s="208">
        <v>2019</v>
      </c>
      <c r="F89" s="208">
        <v>2020</v>
      </c>
    </row>
    <row r="90" spans="2:10" x14ac:dyDescent="0.35">
      <c r="B90" s="241" t="s">
        <v>4</v>
      </c>
      <c r="C90" s="24">
        <v>70.599999999999994</v>
      </c>
      <c r="D90" s="227">
        <v>70.400000000000006</v>
      </c>
      <c r="E90" s="237">
        <v>69.729842851625307</v>
      </c>
      <c r="F90" s="237">
        <v>70.030090049999998</v>
      </c>
    </row>
    <row r="91" spans="2:10" x14ac:dyDescent="0.35">
      <c r="B91" s="241" t="s">
        <v>2</v>
      </c>
      <c r="C91" s="24">
        <v>76.099999999999994</v>
      </c>
      <c r="D91" s="226">
        <v>76</v>
      </c>
      <c r="E91" s="237">
        <v>75.350252618195199</v>
      </c>
      <c r="F91" s="237">
        <v>75.739305281</v>
      </c>
    </row>
    <row r="92" spans="2:10" x14ac:dyDescent="0.35">
      <c r="B92" s="242" t="s">
        <v>5</v>
      </c>
      <c r="C92" s="78">
        <v>73.3</v>
      </c>
      <c r="D92" s="231">
        <v>73</v>
      </c>
      <c r="E92" s="238">
        <v>72.392973166182799</v>
      </c>
      <c r="F92" s="238">
        <v>72.709880885999993</v>
      </c>
    </row>
  </sheetData>
  <mergeCells count="5">
    <mergeCell ref="J9:L9"/>
    <mergeCell ref="B2:M2"/>
    <mergeCell ref="B4:L4"/>
    <mergeCell ref="J6:L6"/>
    <mergeCell ref="K7:L7"/>
  </mergeCells>
  <conditionalFormatting sqref="C54:E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{220C8DD3-47B8-444B-8002-EC4CE1B72B03}</x14:id>
        </ext>
      </extLst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{E045E35B-50BD-40B6-B9AD-31A95709E578}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0C8DD3-47B8-444B-8002-EC4CE1B72B03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E045E35B-50BD-40B6-B9AD-31A95709E57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C54:E64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M42"/>
  <sheetViews>
    <sheetView showGridLines="0" workbookViewId="0">
      <selection activeCell="M16" sqref="M16"/>
    </sheetView>
  </sheetViews>
  <sheetFormatPr baseColWidth="10" defaultRowHeight="14.5" x14ac:dyDescent="0.35"/>
  <cols>
    <col min="2" max="2" width="20.453125" customWidth="1"/>
    <col min="3" max="5" width="15" customWidth="1"/>
  </cols>
  <sheetData>
    <row r="1" spans="2:13" ht="9" customHeight="1" x14ac:dyDescent="0.35"/>
    <row r="2" spans="2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60" t="s">
        <v>293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6" spans="2:13" ht="29" x14ac:dyDescent="0.35">
      <c r="B6" s="40"/>
      <c r="C6" s="45" t="s">
        <v>284</v>
      </c>
      <c r="D6" s="45" t="s">
        <v>93</v>
      </c>
      <c r="F6" s="37"/>
    </row>
    <row r="7" spans="2:13" x14ac:dyDescent="0.35">
      <c r="B7" s="30">
        <v>2002</v>
      </c>
      <c r="C7" s="35">
        <v>104381</v>
      </c>
      <c r="D7" s="24">
        <v>25.5</v>
      </c>
    </row>
    <row r="8" spans="2:13" x14ac:dyDescent="0.35">
      <c r="B8" s="30">
        <v>2003</v>
      </c>
      <c r="C8" s="35">
        <v>93419</v>
      </c>
      <c r="D8" s="24">
        <v>24.5</v>
      </c>
    </row>
    <row r="9" spans="2:13" x14ac:dyDescent="0.35">
      <c r="B9" s="30">
        <v>2004</v>
      </c>
      <c r="C9" s="35">
        <v>92543</v>
      </c>
      <c r="D9" s="24">
        <v>24.8</v>
      </c>
    </row>
    <row r="10" spans="2:13" x14ac:dyDescent="0.35">
      <c r="B10" s="30">
        <v>2005</v>
      </c>
      <c r="C10" s="35">
        <v>94738</v>
      </c>
      <c r="D10" s="24">
        <v>25.8</v>
      </c>
    </row>
    <row r="11" spans="2:13" x14ac:dyDescent="0.35">
      <c r="B11" s="30">
        <v>2006</v>
      </c>
      <c r="C11" s="35">
        <v>109835</v>
      </c>
      <c r="D11" s="24">
        <v>30.1</v>
      </c>
    </row>
    <row r="12" spans="2:13" x14ac:dyDescent="0.35">
      <c r="B12" s="30">
        <v>2007</v>
      </c>
      <c r="C12" s="35">
        <v>103653</v>
      </c>
      <c r="D12" s="24">
        <v>28.9</v>
      </c>
    </row>
    <row r="13" spans="2:13" x14ac:dyDescent="0.35">
      <c r="B13" s="30">
        <v>2008</v>
      </c>
      <c r="C13" s="35">
        <v>102310</v>
      </c>
      <c r="D13" s="24">
        <v>28.5</v>
      </c>
    </row>
    <row r="14" spans="2:13" x14ac:dyDescent="0.35">
      <c r="B14" s="30">
        <v>2009</v>
      </c>
      <c r="C14" s="35">
        <v>102975</v>
      </c>
      <c r="D14" s="41">
        <v>29</v>
      </c>
    </row>
    <row r="15" spans="2:13" x14ac:dyDescent="0.35">
      <c r="B15" s="30">
        <v>2010</v>
      </c>
      <c r="C15" s="35">
        <v>108097</v>
      </c>
      <c r="D15" s="41">
        <v>31</v>
      </c>
    </row>
    <row r="16" spans="2:13" x14ac:dyDescent="0.35">
      <c r="B16" s="30">
        <v>2011</v>
      </c>
      <c r="C16" s="35">
        <v>109743</v>
      </c>
      <c r="D16" s="24">
        <v>32.200000000000003</v>
      </c>
    </row>
    <row r="17" spans="2:6" x14ac:dyDescent="0.35">
      <c r="B17" s="30">
        <v>2012</v>
      </c>
      <c r="C17" s="35">
        <v>132425</v>
      </c>
      <c r="D17" s="24">
        <v>39.6</v>
      </c>
    </row>
    <row r="18" spans="2:6" x14ac:dyDescent="0.35">
      <c r="B18" s="30">
        <v>2013</v>
      </c>
      <c r="C18" s="35">
        <v>124914</v>
      </c>
      <c r="D18" s="41">
        <v>38</v>
      </c>
    </row>
    <row r="19" spans="2:6" x14ac:dyDescent="0.35">
      <c r="B19" s="30">
        <v>2014</v>
      </c>
      <c r="C19" s="35">
        <v>116344</v>
      </c>
      <c r="D19" s="24">
        <v>35.700000000000003</v>
      </c>
    </row>
    <row r="20" spans="2:6" x14ac:dyDescent="0.35">
      <c r="B20" s="30">
        <v>2015</v>
      </c>
      <c r="C20" s="35">
        <v>111261</v>
      </c>
      <c r="D20" s="24">
        <v>34.200000000000003</v>
      </c>
    </row>
    <row r="21" spans="2:6" x14ac:dyDescent="0.35">
      <c r="B21" s="30">
        <v>2016</v>
      </c>
      <c r="C21" s="35">
        <v>122081</v>
      </c>
      <c r="D21" s="41">
        <v>37.691161327443027</v>
      </c>
    </row>
    <row r="22" spans="2:6" x14ac:dyDescent="0.35">
      <c r="B22" s="42">
        <v>2017</v>
      </c>
      <c r="C22" s="35">
        <v>143257</v>
      </c>
      <c r="D22" s="41">
        <v>44.606684790782296</v>
      </c>
    </row>
    <row r="23" spans="2:6" x14ac:dyDescent="0.35">
      <c r="B23" s="42">
        <v>2018</v>
      </c>
      <c r="C23" s="35">
        <v>114582</v>
      </c>
      <c r="D23" s="41">
        <v>35.915969758140349</v>
      </c>
      <c r="F23" s="108"/>
    </row>
    <row r="24" spans="2:6" x14ac:dyDescent="0.35">
      <c r="B24" s="42">
        <v>2019</v>
      </c>
      <c r="C24" s="35">
        <v>100687</v>
      </c>
      <c r="D24" s="41">
        <v>31.640122089447839</v>
      </c>
    </row>
    <row r="25" spans="2:6" x14ac:dyDescent="0.35">
      <c r="B25" s="42">
        <v>2020</v>
      </c>
      <c r="C25" s="35">
        <v>92326</v>
      </c>
      <c r="D25" s="41">
        <v>29.219377150583785</v>
      </c>
    </row>
    <row r="26" spans="2:6" x14ac:dyDescent="0.35">
      <c r="C26" s="63"/>
      <c r="D26" s="64"/>
      <c r="E26" s="46"/>
      <c r="F26" s="46"/>
    </row>
    <row r="27" spans="2:6" x14ac:dyDescent="0.35">
      <c r="C27" s="63"/>
      <c r="D27" s="64"/>
      <c r="E27" s="46"/>
      <c r="F27" s="46"/>
    </row>
    <row r="28" spans="2:6" x14ac:dyDescent="0.35">
      <c r="C28" s="63"/>
      <c r="D28" s="64"/>
      <c r="E28" s="46"/>
      <c r="F28" s="46"/>
    </row>
    <row r="29" spans="2:6" x14ac:dyDescent="0.35">
      <c r="C29" s="63"/>
      <c r="D29" s="64"/>
      <c r="E29" s="46"/>
      <c r="F29" s="46"/>
    </row>
    <row r="30" spans="2:6" x14ac:dyDescent="0.35">
      <c r="C30" s="63"/>
      <c r="D30" s="64"/>
      <c r="E30" s="46"/>
      <c r="F30" s="46"/>
    </row>
    <row r="31" spans="2:6" x14ac:dyDescent="0.35">
      <c r="C31" s="63"/>
      <c r="D31" s="64"/>
      <c r="E31" s="46"/>
      <c r="F31" s="46"/>
    </row>
    <row r="32" spans="2:6" x14ac:dyDescent="0.35">
      <c r="C32" s="63"/>
      <c r="D32" s="64"/>
      <c r="E32" s="46"/>
      <c r="F32" s="46"/>
    </row>
    <row r="33" spans="3:6" x14ac:dyDescent="0.35">
      <c r="C33" s="63"/>
      <c r="D33" s="64"/>
      <c r="E33" s="46"/>
      <c r="F33" s="46"/>
    </row>
    <row r="34" spans="3:6" x14ac:dyDescent="0.35">
      <c r="C34" s="63"/>
      <c r="D34" s="64"/>
      <c r="E34" s="46"/>
      <c r="F34" s="46"/>
    </row>
    <row r="35" spans="3:6" x14ac:dyDescent="0.35">
      <c r="C35" s="63"/>
      <c r="D35" s="64"/>
      <c r="E35" s="46"/>
      <c r="F35" s="46"/>
    </row>
    <row r="36" spans="3:6" x14ac:dyDescent="0.35">
      <c r="C36" s="63"/>
      <c r="D36" s="64"/>
      <c r="E36" s="46"/>
      <c r="F36" s="46"/>
    </row>
    <row r="37" spans="3:6" x14ac:dyDescent="0.35">
      <c r="C37" s="63"/>
      <c r="D37" s="64"/>
      <c r="E37" s="46"/>
      <c r="F37" s="46"/>
    </row>
    <row r="38" spans="3:6" x14ac:dyDescent="0.35">
      <c r="C38" s="63"/>
      <c r="D38" s="65"/>
      <c r="E38" s="46"/>
      <c r="F38" s="46"/>
    </row>
    <row r="39" spans="3:6" x14ac:dyDescent="0.35">
      <c r="C39" s="63"/>
      <c r="D39" s="64"/>
      <c r="E39" s="46"/>
      <c r="F39" s="46"/>
    </row>
    <row r="40" spans="3:6" x14ac:dyDescent="0.35">
      <c r="C40" s="63"/>
      <c r="D40" s="66"/>
      <c r="E40" s="46"/>
      <c r="F40" s="46"/>
    </row>
    <row r="41" spans="3:6" x14ac:dyDescent="0.35">
      <c r="C41" s="63"/>
      <c r="D41" s="65"/>
      <c r="E41" s="46"/>
      <c r="F41" s="46"/>
    </row>
    <row r="42" spans="3:6" x14ac:dyDescent="0.35">
      <c r="C42" s="63"/>
      <c r="D42" s="67"/>
      <c r="E42" s="46"/>
      <c r="F42" s="46"/>
    </row>
  </sheetData>
  <mergeCells count="2">
    <mergeCell ref="B2:M2"/>
    <mergeCell ref="B4:M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M38"/>
  <sheetViews>
    <sheetView showGridLines="0" topLeftCell="H1" workbookViewId="0">
      <selection activeCell="F1" sqref="F1"/>
    </sheetView>
  </sheetViews>
  <sheetFormatPr baseColWidth="10" defaultRowHeight="14.5" x14ac:dyDescent="0.35"/>
  <cols>
    <col min="1" max="1" width="2.54296875" customWidth="1"/>
    <col min="2" max="2" width="20.453125" customWidth="1"/>
    <col min="3" max="5" width="15" customWidth="1"/>
    <col min="6" max="6" width="12.81640625" bestFit="1" customWidth="1"/>
    <col min="8" max="10" width="14.26953125" bestFit="1" customWidth="1"/>
  </cols>
  <sheetData>
    <row r="1" spans="2:13" ht="9" customHeight="1" x14ac:dyDescent="0.35"/>
    <row r="2" spans="2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60" t="str">
        <f>CONCATENATE("Graphique 3 : Taux d’incidence brut par sexe et classe d’âge, des patients pris en charge pour une nouvelle ALD 1 à 32 en ",'Prevalence Tableau 1'!A1)</f>
        <v>Graphique 3 : Taux d’incidence brut par sexe et classe d’âge, des patients pris en charge pour une nouvelle ALD 1 à 32 en 2020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2:13" x14ac:dyDescent="0.35">
      <c r="C5" s="29"/>
    </row>
    <row r="6" spans="2:13" x14ac:dyDescent="0.35">
      <c r="B6" s="54"/>
      <c r="C6" s="78" t="s">
        <v>259</v>
      </c>
      <c r="D6" s="78" t="s">
        <v>260</v>
      </c>
      <c r="E6" s="31" t="s">
        <v>291</v>
      </c>
      <c r="F6" s="31" t="s">
        <v>292</v>
      </c>
    </row>
    <row r="7" spans="2:13" x14ac:dyDescent="0.35">
      <c r="B7" s="32" t="s">
        <v>23</v>
      </c>
      <c r="C7" s="114">
        <v>4.7188791747448509</v>
      </c>
      <c r="D7" s="114">
        <v>7.22442726829608</v>
      </c>
      <c r="E7" s="114">
        <v>4.0504751518928179</v>
      </c>
      <c r="F7" s="114">
        <v>5.8875715783530929</v>
      </c>
    </row>
    <row r="8" spans="2:13" x14ac:dyDescent="0.35">
      <c r="B8" s="32" t="s">
        <v>24</v>
      </c>
      <c r="C8" s="114">
        <v>4.8668805352197637</v>
      </c>
      <c r="D8" s="114">
        <v>5.2106473715548223</v>
      </c>
      <c r="E8" s="114">
        <v>4.6840192488246641</v>
      </c>
      <c r="F8" s="114">
        <v>5.1837039976798494</v>
      </c>
    </row>
    <row r="9" spans="2:13" x14ac:dyDescent="0.35">
      <c r="B9" s="32" t="s">
        <v>25</v>
      </c>
      <c r="C9" s="114">
        <v>7.9332398580148134</v>
      </c>
      <c r="D9" s="114">
        <v>6.4051813243605809</v>
      </c>
      <c r="E9" s="114">
        <v>7.4983714926777489</v>
      </c>
      <c r="F9" s="114">
        <v>6.4471427921746134</v>
      </c>
    </row>
    <row r="10" spans="2:13" x14ac:dyDescent="0.35">
      <c r="B10" s="32" t="s">
        <v>26</v>
      </c>
      <c r="C10" s="114">
        <v>10.278625272686339</v>
      </c>
      <c r="D10" s="114">
        <v>8.0631982930484689</v>
      </c>
      <c r="E10" s="114">
        <v>10.925166511243168</v>
      </c>
      <c r="F10" s="114">
        <v>8.7227151501516271</v>
      </c>
    </row>
    <row r="11" spans="2:13" x14ac:dyDescent="0.35">
      <c r="B11" s="32" t="s">
        <v>27</v>
      </c>
      <c r="C11" s="114">
        <v>16.931795916405729</v>
      </c>
      <c r="D11" s="114">
        <v>14.100445507701314</v>
      </c>
      <c r="E11" s="114">
        <v>17.001516932902607</v>
      </c>
      <c r="F11" s="114">
        <v>14.432100348562036</v>
      </c>
    </row>
    <row r="12" spans="2:13" x14ac:dyDescent="0.35">
      <c r="B12" s="32" t="s">
        <v>28</v>
      </c>
      <c r="C12" s="114">
        <v>25.712786426447437</v>
      </c>
      <c r="D12" s="114">
        <v>27.870017143651442</v>
      </c>
      <c r="E12" s="114">
        <v>25.520372363117712</v>
      </c>
      <c r="F12" s="114">
        <v>27.232615015278025</v>
      </c>
    </row>
    <row r="13" spans="2:13" x14ac:dyDescent="0.35">
      <c r="B13" s="32" t="s">
        <v>29</v>
      </c>
      <c r="C13" s="114">
        <v>34.964788525581916</v>
      </c>
      <c r="D13" s="114">
        <v>48.923830600625202</v>
      </c>
      <c r="E13" s="114">
        <v>36.438377915849458</v>
      </c>
      <c r="F13" s="114">
        <v>47.697588917551947</v>
      </c>
    </row>
    <row r="14" spans="2:13" x14ac:dyDescent="0.35">
      <c r="B14" s="32" t="s">
        <v>30</v>
      </c>
      <c r="C14" s="114">
        <v>50.841998432077986</v>
      </c>
      <c r="D14" s="114">
        <v>66.362019549577298</v>
      </c>
      <c r="E14" s="114">
        <v>47.734115157340057</v>
      </c>
      <c r="F14" s="114">
        <v>60.869309067732836</v>
      </c>
    </row>
    <row r="15" spans="2:13" x14ac:dyDescent="0.35">
      <c r="B15" s="32" t="s">
        <v>31</v>
      </c>
      <c r="C15" s="114">
        <v>72.415695321063453</v>
      </c>
      <c r="D15" s="114">
        <v>81.240070715459865</v>
      </c>
      <c r="E15" s="114">
        <v>63.313358136012162</v>
      </c>
      <c r="F15" s="114">
        <v>67.561253394854432</v>
      </c>
    </row>
    <row r="16" spans="2:13" x14ac:dyDescent="0.35">
      <c r="B16" s="32" t="s">
        <v>32</v>
      </c>
      <c r="C16" s="114">
        <v>76.418652934949066</v>
      </c>
      <c r="D16" s="114">
        <v>80.983182406209565</v>
      </c>
      <c r="E16" s="114">
        <v>66.623491436912758</v>
      </c>
      <c r="F16" s="114">
        <v>66.504574979151258</v>
      </c>
    </row>
    <row r="25" spans="2:6" x14ac:dyDescent="0.35">
      <c r="E25" s="163"/>
      <c r="F25" s="163"/>
    </row>
    <row r="26" spans="2:6" x14ac:dyDescent="0.35">
      <c r="E26" s="164"/>
      <c r="F26" s="164"/>
    </row>
    <row r="27" spans="2:6" x14ac:dyDescent="0.35">
      <c r="E27" s="164"/>
      <c r="F27" s="164"/>
    </row>
    <row r="28" spans="2:6" x14ac:dyDescent="0.35">
      <c r="B28" s="209" t="s">
        <v>385</v>
      </c>
      <c r="C28" s="174" t="s">
        <v>2</v>
      </c>
      <c r="D28" s="174" t="s">
        <v>4</v>
      </c>
      <c r="E28" s="164"/>
      <c r="F28" s="164"/>
    </row>
    <row r="29" spans="2:6" x14ac:dyDescent="0.35">
      <c r="B29" s="32" t="s">
        <v>23</v>
      </c>
      <c r="C29" s="114">
        <f t="shared" ref="C29:C38" si="0">E7-C7</f>
        <v>-0.66840402285203293</v>
      </c>
      <c r="D29" s="114">
        <f t="shared" ref="D29:D38" si="1">F7-D7</f>
        <v>-1.3368556899429871</v>
      </c>
      <c r="E29" s="164"/>
      <c r="F29" s="164"/>
    </row>
    <row r="30" spans="2:6" x14ac:dyDescent="0.35">
      <c r="B30" s="32" t="s">
        <v>24</v>
      </c>
      <c r="C30" s="114">
        <f t="shared" si="0"/>
        <v>-0.18286128639509958</v>
      </c>
      <c r="D30" s="114">
        <f t="shared" si="1"/>
        <v>-2.694337387497292E-2</v>
      </c>
      <c r="E30" s="164"/>
      <c r="F30" s="164"/>
    </row>
    <row r="31" spans="2:6" x14ac:dyDescent="0.35">
      <c r="B31" s="32" t="s">
        <v>25</v>
      </c>
      <c r="C31" s="114">
        <f t="shared" si="0"/>
        <v>-0.43486836533706441</v>
      </c>
      <c r="D31" s="114">
        <f t="shared" si="1"/>
        <v>4.1961467814032538E-2</v>
      </c>
      <c r="E31" s="164"/>
      <c r="F31" s="164"/>
    </row>
    <row r="32" spans="2:6" x14ac:dyDescent="0.35">
      <c r="B32" s="32" t="s">
        <v>26</v>
      </c>
      <c r="C32" s="114">
        <f t="shared" si="0"/>
        <v>0.64654123855682855</v>
      </c>
      <c r="D32" s="114">
        <f t="shared" si="1"/>
        <v>0.65951685710315822</v>
      </c>
      <c r="E32" s="164"/>
      <c r="F32" s="164"/>
    </row>
    <row r="33" spans="2:6" x14ac:dyDescent="0.35">
      <c r="B33" s="32" t="s">
        <v>27</v>
      </c>
      <c r="C33" s="114">
        <f t="shared" si="0"/>
        <v>6.9721016496878008E-2</v>
      </c>
      <c r="D33" s="114">
        <f t="shared" si="1"/>
        <v>0.33165484086072183</v>
      </c>
      <c r="E33" s="164"/>
      <c r="F33" s="164"/>
    </row>
    <row r="34" spans="2:6" x14ac:dyDescent="0.35">
      <c r="B34" s="32" t="s">
        <v>28</v>
      </c>
      <c r="C34" s="114">
        <f t="shared" si="0"/>
        <v>-0.19241406332972488</v>
      </c>
      <c r="D34" s="114">
        <f t="shared" si="1"/>
        <v>-0.63740212837341659</v>
      </c>
      <c r="E34" s="164"/>
      <c r="F34" s="164"/>
    </row>
    <row r="35" spans="2:6" x14ac:dyDescent="0.35">
      <c r="B35" s="32" t="s">
        <v>29</v>
      </c>
      <c r="C35" s="114">
        <f t="shared" si="0"/>
        <v>1.4735893902675414</v>
      </c>
      <c r="D35" s="114">
        <f t="shared" si="1"/>
        <v>-1.2262416830732548</v>
      </c>
      <c r="E35" s="164"/>
      <c r="F35" s="164"/>
    </row>
    <row r="36" spans="2:6" x14ac:dyDescent="0.35">
      <c r="B36" s="32" t="s">
        <v>30</v>
      </c>
      <c r="C36" s="114">
        <f t="shared" si="0"/>
        <v>-3.1078832747379295</v>
      </c>
      <c r="D36" s="114">
        <f t="shared" si="1"/>
        <v>-5.4927104818444619</v>
      </c>
    </row>
    <row r="37" spans="2:6" x14ac:dyDescent="0.35">
      <c r="B37" s="32" t="s">
        <v>31</v>
      </c>
      <c r="C37" s="114">
        <f t="shared" si="0"/>
        <v>-9.1023371850512902</v>
      </c>
      <c r="D37" s="114">
        <f t="shared" si="1"/>
        <v>-13.678817320605432</v>
      </c>
    </row>
    <row r="38" spans="2:6" x14ac:dyDescent="0.35">
      <c r="B38" s="32" t="s">
        <v>32</v>
      </c>
      <c r="C38" s="114">
        <f t="shared" si="0"/>
        <v>-9.7951614980363075</v>
      </c>
      <c r="D38" s="114">
        <f t="shared" si="1"/>
        <v>-14.478607427058307</v>
      </c>
    </row>
  </sheetData>
  <mergeCells count="2">
    <mergeCell ref="B2:M2"/>
    <mergeCell ref="B4:M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M48"/>
  <sheetViews>
    <sheetView showGridLines="0" workbookViewId="0">
      <selection activeCell="B4" sqref="B4:M4"/>
    </sheetView>
  </sheetViews>
  <sheetFormatPr baseColWidth="10" defaultRowHeight="14.5" x14ac:dyDescent="0.35"/>
  <cols>
    <col min="1" max="1" width="4.1796875" customWidth="1"/>
    <col min="2" max="2" width="20.7265625" customWidth="1"/>
    <col min="3" max="6" width="11.453125" customWidth="1"/>
  </cols>
  <sheetData>
    <row r="1" spans="1:13" ht="9" customHeight="1" x14ac:dyDescent="0.35"/>
    <row r="2" spans="1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1:13" ht="15.5" x14ac:dyDescent="0.35">
      <c r="B4" s="360" t="s">
        <v>413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13" x14ac:dyDescent="0.35">
      <c r="B5" s="113"/>
      <c r="C5" s="113"/>
      <c r="D5" s="113"/>
      <c r="E5" s="113"/>
      <c r="F5" s="113"/>
      <c r="G5" s="113"/>
    </row>
    <row r="6" spans="1:13" x14ac:dyDescent="0.35">
      <c r="A6" s="122"/>
      <c r="B6" s="122"/>
      <c r="C6" s="122"/>
      <c r="D6" s="122"/>
      <c r="E6" s="113"/>
      <c r="F6" s="113"/>
      <c r="G6" s="113"/>
    </row>
    <row r="7" spans="1:13" x14ac:dyDescent="0.35">
      <c r="A7" s="122"/>
      <c r="B7" s="193"/>
      <c r="C7" s="378" t="s">
        <v>399</v>
      </c>
      <c r="D7" s="378"/>
      <c r="E7" s="113"/>
      <c r="F7" s="113"/>
      <c r="G7" s="113"/>
    </row>
    <row r="8" spans="1:13" x14ac:dyDescent="0.35">
      <c r="A8" s="122"/>
      <c r="B8" s="78" t="s">
        <v>400</v>
      </c>
      <c r="C8" s="78">
        <v>2019</v>
      </c>
      <c r="D8" s="78">
        <v>2020</v>
      </c>
      <c r="E8" s="113"/>
      <c r="F8" s="113"/>
      <c r="G8" s="113"/>
    </row>
    <row r="9" spans="1:13" x14ac:dyDescent="0.35">
      <c r="A9" s="122"/>
      <c r="B9" s="24" t="s">
        <v>401</v>
      </c>
      <c r="C9" s="210">
        <v>3.4324694705675878</v>
      </c>
      <c r="D9" s="210">
        <v>2.8797780957375849</v>
      </c>
    </row>
    <row r="10" spans="1:13" x14ac:dyDescent="0.35">
      <c r="A10" s="122"/>
      <c r="B10" s="24" t="s">
        <v>402</v>
      </c>
      <c r="C10" s="210">
        <v>2.854577741521191</v>
      </c>
      <c r="D10" s="210">
        <v>2.8263133239303229</v>
      </c>
    </row>
    <row r="11" spans="1:13" x14ac:dyDescent="0.35">
      <c r="A11" s="122"/>
      <c r="B11" s="24" t="s">
        <v>403</v>
      </c>
      <c r="C11" s="210">
        <v>2.676716556833719</v>
      </c>
      <c r="D11" s="210">
        <v>2.3632702109567143</v>
      </c>
    </row>
    <row r="12" spans="1:13" x14ac:dyDescent="0.35">
      <c r="A12" s="122"/>
      <c r="B12" s="24" t="s">
        <v>404</v>
      </c>
      <c r="C12" s="210">
        <v>2.5736450575802019</v>
      </c>
      <c r="D12" s="210">
        <v>1.6182640752376636</v>
      </c>
    </row>
    <row r="13" spans="1:13" x14ac:dyDescent="0.35">
      <c r="A13" s="122"/>
      <c r="B13" s="24" t="s">
        <v>405</v>
      </c>
      <c r="C13" s="210">
        <v>2.5057687044132515</v>
      </c>
      <c r="D13" s="210">
        <v>1.9457358025571436</v>
      </c>
    </row>
    <row r="14" spans="1:13" x14ac:dyDescent="0.35">
      <c r="A14" s="122"/>
      <c r="B14" s="24" t="s">
        <v>406</v>
      </c>
      <c r="C14" s="210">
        <v>2.4243799290880657</v>
      </c>
      <c r="D14" s="210">
        <v>2.7298857890636534</v>
      </c>
    </row>
    <row r="15" spans="1:13" x14ac:dyDescent="0.35">
      <c r="A15" s="122"/>
      <c r="B15" s="24" t="s">
        <v>407</v>
      </c>
      <c r="C15" s="210">
        <v>2.6490632277657022</v>
      </c>
      <c r="D15" s="210">
        <v>2.4915220147562769</v>
      </c>
    </row>
    <row r="16" spans="1:13" x14ac:dyDescent="0.35">
      <c r="A16" s="122"/>
      <c r="B16" s="24" t="s">
        <v>408</v>
      </c>
      <c r="C16" s="210">
        <v>2.2031532965439311</v>
      </c>
      <c r="D16" s="210">
        <v>2.0943551384737589</v>
      </c>
    </row>
    <row r="17" spans="1:4" x14ac:dyDescent="0.35">
      <c r="A17" s="122"/>
      <c r="B17" s="24" t="s">
        <v>409</v>
      </c>
      <c r="C17" s="210">
        <v>2.5837008136049353</v>
      </c>
      <c r="D17" s="210">
        <v>2.6226380027598006</v>
      </c>
    </row>
    <row r="18" spans="1:4" x14ac:dyDescent="0.35">
      <c r="A18" s="122"/>
      <c r="B18" s="24" t="s">
        <v>410</v>
      </c>
      <c r="C18" s="210">
        <v>3.0179837769231086</v>
      </c>
      <c r="D18" s="210">
        <v>2.69487909323747</v>
      </c>
    </row>
    <row r="19" spans="1:4" x14ac:dyDescent="0.35">
      <c r="A19" s="122"/>
      <c r="B19" s="24" t="s">
        <v>411</v>
      </c>
      <c r="C19" s="210">
        <v>2.5444205166333203</v>
      </c>
      <c r="D19" s="210">
        <v>2.7518445346273506</v>
      </c>
    </row>
    <row r="20" spans="1:4" x14ac:dyDescent="0.35">
      <c r="A20" s="122"/>
      <c r="B20" s="24" t="s">
        <v>412</v>
      </c>
      <c r="C20" s="210">
        <v>2.7163110961811068</v>
      </c>
      <c r="D20" s="210">
        <v>2.8797780957375849</v>
      </c>
    </row>
    <row r="21" spans="1:4" x14ac:dyDescent="0.35">
      <c r="A21" s="122"/>
      <c r="B21" s="122"/>
      <c r="C21" s="122"/>
      <c r="D21" s="122"/>
    </row>
    <row r="22" spans="1:4" x14ac:dyDescent="0.35">
      <c r="A22" s="122"/>
      <c r="B22" s="122"/>
      <c r="C22" s="122"/>
      <c r="D22" s="122"/>
    </row>
    <row r="23" spans="1:4" x14ac:dyDescent="0.35">
      <c r="A23" s="122"/>
      <c r="B23" s="122"/>
      <c r="C23" s="122"/>
      <c r="D23" s="122"/>
    </row>
    <row r="24" spans="1:4" x14ac:dyDescent="0.35">
      <c r="A24" s="122"/>
      <c r="B24" s="122"/>
      <c r="C24" s="122"/>
      <c r="D24" s="122"/>
    </row>
    <row r="25" spans="1:4" x14ac:dyDescent="0.35">
      <c r="A25" s="122"/>
      <c r="B25" s="122"/>
      <c r="C25" s="122"/>
      <c r="D25" s="122"/>
    </row>
    <row r="26" spans="1:4" x14ac:dyDescent="0.35">
      <c r="A26" s="122"/>
      <c r="B26" s="122"/>
      <c r="C26" s="122"/>
      <c r="D26" s="122"/>
    </row>
    <row r="27" spans="1:4" x14ac:dyDescent="0.35">
      <c r="A27" s="122"/>
      <c r="B27" s="122"/>
      <c r="C27" s="122"/>
      <c r="D27" s="122"/>
    </row>
    <row r="28" spans="1:4" x14ac:dyDescent="0.35">
      <c r="A28" s="122"/>
      <c r="B28" s="122"/>
      <c r="C28" s="122"/>
      <c r="D28" s="122"/>
    </row>
    <row r="29" spans="1:4" x14ac:dyDescent="0.35">
      <c r="A29" s="122"/>
      <c r="B29" s="122"/>
      <c r="C29" s="122"/>
      <c r="D29" s="122"/>
    </row>
    <row r="30" spans="1:4" x14ac:dyDescent="0.35">
      <c r="A30" s="122"/>
      <c r="B30" s="122"/>
      <c r="C30" s="122"/>
      <c r="D30" s="122"/>
    </row>
    <row r="31" spans="1:4" x14ac:dyDescent="0.35">
      <c r="A31" s="122"/>
      <c r="B31" s="122"/>
      <c r="C31" s="122"/>
      <c r="D31" s="122"/>
    </row>
    <row r="32" spans="1:4" x14ac:dyDescent="0.35">
      <c r="A32" s="122"/>
      <c r="B32" s="122"/>
      <c r="C32" s="122"/>
      <c r="D32" s="122"/>
    </row>
    <row r="33" spans="1:4" x14ac:dyDescent="0.35">
      <c r="A33" s="122"/>
      <c r="B33" s="122"/>
      <c r="C33" s="122"/>
      <c r="D33" s="122"/>
    </row>
    <row r="34" spans="1:4" x14ac:dyDescent="0.35">
      <c r="A34" s="122"/>
      <c r="B34" s="122"/>
      <c r="C34" s="122"/>
      <c r="D34" s="122"/>
    </row>
    <row r="35" spans="1:4" x14ac:dyDescent="0.35">
      <c r="A35" s="122"/>
      <c r="B35" s="122"/>
      <c r="C35" s="122"/>
      <c r="D35" s="122"/>
    </row>
    <row r="36" spans="1:4" x14ac:dyDescent="0.35">
      <c r="A36" s="122"/>
      <c r="B36" s="122"/>
      <c r="C36" s="122"/>
      <c r="D36" s="122"/>
    </row>
    <row r="37" spans="1:4" x14ac:dyDescent="0.35">
      <c r="A37" s="122"/>
      <c r="B37" s="122"/>
      <c r="C37" s="122"/>
      <c r="D37" s="122"/>
    </row>
    <row r="38" spans="1:4" x14ac:dyDescent="0.35">
      <c r="A38" s="122"/>
      <c r="B38" s="122"/>
      <c r="C38" s="122"/>
      <c r="D38" s="122"/>
    </row>
    <row r="39" spans="1:4" x14ac:dyDescent="0.35">
      <c r="A39" s="122"/>
      <c r="B39" s="122"/>
      <c r="C39" s="122"/>
      <c r="D39" s="122"/>
    </row>
    <row r="40" spans="1:4" x14ac:dyDescent="0.35">
      <c r="A40" s="122"/>
      <c r="B40" s="122"/>
      <c r="C40" s="122"/>
      <c r="D40" s="122"/>
    </row>
    <row r="41" spans="1:4" x14ac:dyDescent="0.35">
      <c r="A41" s="122"/>
      <c r="B41" s="122"/>
      <c r="C41" s="122"/>
      <c r="D41" s="122"/>
    </row>
    <row r="42" spans="1:4" x14ac:dyDescent="0.35">
      <c r="A42" s="122"/>
      <c r="B42" s="122"/>
      <c r="C42" s="122"/>
      <c r="D42" s="122"/>
    </row>
    <row r="43" spans="1:4" x14ac:dyDescent="0.35">
      <c r="A43" s="122"/>
      <c r="B43" s="122"/>
      <c r="C43" s="122"/>
      <c r="D43" s="122"/>
    </row>
    <row r="44" spans="1:4" x14ac:dyDescent="0.35">
      <c r="A44" s="122"/>
      <c r="B44" s="122"/>
      <c r="C44" s="122"/>
      <c r="D44" s="122"/>
    </row>
    <row r="45" spans="1:4" x14ac:dyDescent="0.35">
      <c r="A45" s="122"/>
      <c r="B45" s="122"/>
      <c r="C45" s="122"/>
      <c r="D45" s="122"/>
    </row>
    <row r="46" spans="1:4" x14ac:dyDescent="0.35">
      <c r="A46" s="122"/>
      <c r="B46" s="122"/>
      <c r="C46" s="122"/>
      <c r="D46" s="122"/>
    </row>
    <row r="47" spans="1:4" x14ac:dyDescent="0.35">
      <c r="A47" s="122"/>
      <c r="B47" s="122"/>
      <c r="C47" s="122"/>
      <c r="D47" s="122"/>
    </row>
    <row r="48" spans="1:4" x14ac:dyDescent="0.35">
      <c r="A48" s="122"/>
      <c r="B48" s="122"/>
      <c r="C48" s="122"/>
      <c r="D48" s="122"/>
    </row>
  </sheetData>
  <mergeCells count="3">
    <mergeCell ref="B2:M2"/>
    <mergeCell ref="B4:M4"/>
    <mergeCell ref="C7:D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opLeftCell="I1" workbookViewId="0">
      <selection activeCell="A7" sqref="A7"/>
    </sheetView>
  </sheetViews>
  <sheetFormatPr baseColWidth="10" defaultColWidth="11.453125" defaultRowHeight="14.5" x14ac:dyDescent="0.35"/>
  <cols>
    <col min="1" max="1" width="4.1796875" style="193" customWidth="1"/>
    <col min="2" max="2" width="20.7265625" style="193" customWidth="1"/>
    <col min="3" max="6" width="11.453125" style="193" customWidth="1"/>
    <col min="7" max="16384" width="11.453125" style="193"/>
  </cols>
  <sheetData>
    <row r="1" spans="1:13" ht="9" customHeight="1" x14ac:dyDescent="0.35"/>
    <row r="2" spans="1:13" ht="36.75" customHeight="1" x14ac:dyDescent="0.35">
      <c r="B2" s="338" t="s">
        <v>187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1:13" ht="15.5" x14ac:dyDescent="0.35">
      <c r="B4" s="360" t="str">
        <f>CONCATENATE("Graphique 4 : Taux d’incidence brut de 2015 à ",'Prevalence Tableau 1'!A1," des principales ALD"
)</f>
        <v>Graphique 4 : Taux d’incidence brut de 2015 à 2020 des principales ALD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6" spans="1:13" x14ac:dyDescent="0.35">
      <c r="C6" s="268">
        <v>2015</v>
      </c>
      <c r="D6" s="268">
        <v>2016</v>
      </c>
      <c r="E6" s="268">
        <v>2017</v>
      </c>
      <c r="F6" s="268">
        <v>2018</v>
      </c>
      <c r="G6" s="115">
        <v>2019</v>
      </c>
      <c r="H6" s="115">
        <v>2020</v>
      </c>
    </row>
    <row r="7" spans="1:13" x14ac:dyDescent="0.35">
      <c r="A7" s="161"/>
      <c r="B7" s="24" t="s">
        <v>269</v>
      </c>
      <c r="C7" s="114">
        <v>7.709537804459317</v>
      </c>
      <c r="D7" s="114">
        <v>8.4449907274563607</v>
      </c>
      <c r="E7" s="114">
        <v>10.31274841906999</v>
      </c>
      <c r="F7" s="114">
        <v>7.3473174768358893</v>
      </c>
      <c r="G7" s="114">
        <v>5.6183394364440087</v>
      </c>
      <c r="H7" s="114">
        <v>4.630425226275598</v>
      </c>
    </row>
    <row r="8" spans="1:13" x14ac:dyDescent="0.35">
      <c r="A8" s="161"/>
      <c r="B8" s="24" t="s">
        <v>270</v>
      </c>
      <c r="C8" s="114">
        <v>6.9653086175435419</v>
      </c>
      <c r="D8" s="114">
        <v>7.3022824532853949</v>
      </c>
      <c r="E8" s="114">
        <v>8.1483790271329291</v>
      </c>
      <c r="F8" s="114">
        <v>7.421292174981506</v>
      </c>
      <c r="G8" s="114">
        <v>7.1405295046880246</v>
      </c>
      <c r="H8" s="114">
        <v>6.6454561479963781</v>
      </c>
    </row>
    <row r="9" spans="1:13" x14ac:dyDescent="0.35">
      <c r="A9" s="161"/>
      <c r="B9" s="24" t="s">
        <v>273</v>
      </c>
      <c r="C9" s="114">
        <v>4.7153992243717218</v>
      </c>
      <c r="D9" s="114">
        <v>5.1174933758726198</v>
      </c>
      <c r="E9" s="114">
        <v>6.126619501618995</v>
      </c>
      <c r="F9" s="114">
        <v>4.8826435297215296</v>
      </c>
      <c r="G9" s="114">
        <v>4.3575990248430596</v>
      </c>
      <c r="H9" s="114">
        <v>4.2462179796965138</v>
      </c>
    </row>
    <row r="10" spans="1:13" x14ac:dyDescent="0.35">
      <c r="A10" s="161"/>
      <c r="B10" s="24" t="s">
        <v>271</v>
      </c>
      <c r="C10" s="114">
        <v>3.3634853790486878</v>
      </c>
      <c r="D10" s="114">
        <v>3.9905274361108165</v>
      </c>
      <c r="E10" s="114">
        <v>4.8941962454994599</v>
      </c>
      <c r="F10" s="114">
        <v>3.4323006131123286</v>
      </c>
      <c r="G10" s="114">
        <v>2.7433359404975777</v>
      </c>
      <c r="H10" s="114">
        <v>2.2897359382204878</v>
      </c>
    </row>
    <row r="11" spans="1:13" x14ac:dyDescent="0.35">
      <c r="A11" s="161"/>
      <c r="B11" s="24" t="s">
        <v>279</v>
      </c>
      <c r="C11" s="114">
        <v>2.931709437548792</v>
      </c>
      <c r="D11" s="114">
        <v>3.2882958521726895</v>
      </c>
      <c r="E11" s="114">
        <v>3.9513519757849691</v>
      </c>
      <c r="F11" s="114">
        <v>3.1552089471770506</v>
      </c>
      <c r="G11" s="114">
        <v>2.5290226402204472</v>
      </c>
      <c r="H11" s="114">
        <v>2.2666328665563418</v>
      </c>
    </row>
    <row r="12" spans="1:13" x14ac:dyDescent="0.35">
      <c r="A12" s="161"/>
      <c r="B12" s="24" t="s">
        <v>278</v>
      </c>
      <c r="C12" s="114">
        <v>2.6121829395299949</v>
      </c>
      <c r="D12" s="114">
        <v>3.1240816971594656</v>
      </c>
      <c r="E12" s="114">
        <v>3.5095104900766265</v>
      </c>
      <c r="F12" s="114">
        <v>2.719510513183796</v>
      </c>
      <c r="G12" s="114">
        <v>2.4397778055009387</v>
      </c>
      <c r="H12" s="114">
        <v>2.4910174940889367</v>
      </c>
    </row>
    <row r="13" spans="1:13" x14ac:dyDescent="0.35">
      <c r="A13" s="161"/>
      <c r="B13" s="24" t="s">
        <v>274</v>
      </c>
      <c r="C13" s="114">
        <v>2.1825597270831611</v>
      </c>
      <c r="D13" s="114">
        <v>2.5406893043493293</v>
      </c>
      <c r="E13" s="114">
        <v>3.2049854914700306</v>
      </c>
      <c r="F13" s="114">
        <v>2.4214175558258209</v>
      </c>
      <c r="G13" s="114">
        <v>1.9743848469812464</v>
      </c>
      <c r="H13" s="114">
        <v>1.8469798113966502</v>
      </c>
    </row>
    <row r="14" spans="1:13" x14ac:dyDescent="0.35">
      <c r="A14" s="161"/>
      <c r="B14" s="24" t="s">
        <v>275</v>
      </c>
      <c r="C14" s="114">
        <v>1.8722592107203446</v>
      </c>
      <c r="D14" s="114">
        <v>2.1900365222158293</v>
      </c>
      <c r="E14" s="114">
        <v>2.7544254986441166</v>
      </c>
      <c r="F14" s="114">
        <v>1.9644043782990834</v>
      </c>
      <c r="G14" s="114">
        <v>1.3958646331833033</v>
      </c>
      <c r="H14" s="114">
        <v>1.1386966006520129</v>
      </c>
    </row>
    <row r="15" spans="1:13" x14ac:dyDescent="0.35">
      <c r="A15" s="161"/>
      <c r="B15" s="24" t="s">
        <v>124</v>
      </c>
      <c r="C15" s="114">
        <v>2.1484235949560326</v>
      </c>
      <c r="D15" s="114">
        <v>2.1425008457646331</v>
      </c>
      <c r="E15" s="114">
        <v>2.1114355987232369</v>
      </c>
      <c r="F15" s="114">
        <v>1.7296287473199845</v>
      </c>
      <c r="G15" s="114">
        <v>1.5774967263800503</v>
      </c>
      <c r="H15" s="114">
        <v>1.4156169801880085</v>
      </c>
    </row>
    <row r="16" spans="1:13" x14ac:dyDescent="0.35">
      <c r="A16" s="161"/>
      <c r="B16" s="24" t="s">
        <v>285</v>
      </c>
      <c r="C16" s="114">
        <v>1.1821557828529903</v>
      </c>
      <c r="D16" s="114">
        <v>1.213703115624051</v>
      </c>
      <c r="E16" s="114">
        <v>1.3168059500074574</v>
      </c>
      <c r="F16" s="114">
        <v>0.9688804744411148</v>
      </c>
      <c r="G16" s="114">
        <v>0.7730362444013793</v>
      </c>
      <c r="H16" s="114">
        <v>0.71587874115476757</v>
      </c>
    </row>
  </sheetData>
  <mergeCells count="2">
    <mergeCell ref="B2:M2"/>
    <mergeCell ref="B4:M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M17"/>
  <sheetViews>
    <sheetView showGridLines="0" topLeftCell="A4" workbookViewId="0">
      <selection activeCell="B6" sqref="B6:F17"/>
    </sheetView>
  </sheetViews>
  <sheetFormatPr baseColWidth="10" defaultRowHeight="14.5" x14ac:dyDescent="0.35"/>
  <cols>
    <col min="2" max="2" width="14.81640625" customWidth="1"/>
    <col min="3" max="5" width="15.453125" customWidth="1"/>
    <col min="6" max="6" width="14.7265625" customWidth="1"/>
    <col min="7" max="9" width="7.26953125" customWidth="1"/>
    <col min="10" max="10" width="11.1796875" customWidth="1"/>
    <col min="11" max="11" width="14.26953125" customWidth="1"/>
    <col min="12" max="13" width="7.26953125" customWidth="1"/>
  </cols>
  <sheetData>
    <row r="1" spans="2:13" ht="9" customHeight="1" x14ac:dyDescent="0.35"/>
    <row r="2" spans="2:13" ht="36.75" customHeight="1" x14ac:dyDescent="0.35">
      <c r="B2" s="361" t="s">
        <v>186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4" spans="2:13" ht="15.5" x14ac:dyDescent="0.35">
      <c r="B4" s="166" t="str">
        <f>CONCATENATE("Tableau 4 : Taux d’incidence brut et âge des assurés pris en charge au titre d’une nouvelle ALD 1 à 32 au cours de l’année ",'Prevalence Tableau 1'!A1," par tranche d’âge")</f>
        <v>Tableau 4 : Taux d’incidence brut et âge des assurés pris en charge au titre d’une nouvelle ALD 1 à 32 au cours de l’année 2020 par tranche d’âge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6" spans="2:13" ht="58" x14ac:dyDescent="0.35">
      <c r="B6" s="314" t="s">
        <v>94</v>
      </c>
      <c r="C6" s="321" t="s">
        <v>255</v>
      </c>
      <c r="D6" s="313" t="s">
        <v>256</v>
      </c>
      <c r="E6" s="313" t="s">
        <v>258</v>
      </c>
      <c r="F6" s="313" t="s">
        <v>88</v>
      </c>
      <c r="I6" s="163"/>
      <c r="J6" s="163"/>
      <c r="K6" s="163"/>
      <c r="L6" s="163"/>
      <c r="M6" s="163"/>
    </row>
    <row r="7" spans="2:13" x14ac:dyDescent="0.35">
      <c r="B7" s="7" t="s">
        <v>23</v>
      </c>
      <c r="C7" s="1">
        <v>217504.5</v>
      </c>
      <c r="D7" s="1">
        <v>1086</v>
      </c>
      <c r="E7" s="2">
        <v>1.1762667071030913E-2</v>
      </c>
      <c r="F7" s="94">
        <v>4.9930001447999999</v>
      </c>
      <c r="I7" s="163"/>
      <c r="J7" s="163"/>
      <c r="K7" s="163"/>
      <c r="L7" s="163"/>
      <c r="M7" s="163"/>
    </row>
    <row r="8" spans="2:13" x14ac:dyDescent="0.35">
      <c r="B8" s="7" t="s">
        <v>102</v>
      </c>
      <c r="C8" s="141">
        <v>308103</v>
      </c>
      <c r="D8" s="1">
        <v>1525</v>
      </c>
      <c r="E8" s="2">
        <v>1.651755735112536E-2</v>
      </c>
      <c r="F8" s="94">
        <v>4.9496434634000002</v>
      </c>
      <c r="I8" s="163"/>
      <c r="J8" s="163"/>
      <c r="K8" s="163"/>
      <c r="L8" s="163"/>
      <c r="M8" s="163"/>
    </row>
    <row r="9" spans="2:13" x14ac:dyDescent="0.35">
      <c r="B9" s="7" t="s">
        <v>25</v>
      </c>
      <c r="C9" s="141">
        <v>290527</v>
      </c>
      <c r="D9" s="1">
        <v>1982</v>
      </c>
      <c r="E9" s="2">
        <v>2.146740896388883E-2</v>
      </c>
      <c r="F9" s="94">
        <v>6.8220853828000001</v>
      </c>
      <c r="I9" s="163"/>
      <c r="J9" s="163"/>
      <c r="K9" s="163"/>
      <c r="L9" s="163"/>
      <c r="M9" s="163"/>
    </row>
    <row r="10" spans="2:13" x14ac:dyDescent="0.35">
      <c r="B10" s="7" t="s">
        <v>26</v>
      </c>
      <c r="C10" s="141">
        <v>341495.5</v>
      </c>
      <c r="D10" s="1">
        <v>3261</v>
      </c>
      <c r="E10" s="2">
        <v>3.5320494768537575E-2</v>
      </c>
      <c r="F10" s="94">
        <v>9.5491741472000005</v>
      </c>
      <c r="I10" s="163"/>
      <c r="J10" s="163"/>
      <c r="K10" s="163"/>
      <c r="L10" s="163"/>
      <c r="M10" s="163"/>
    </row>
    <row r="11" spans="2:13" x14ac:dyDescent="0.35">
      <c r="B11" s="7" t="s">
        <v>27</v>
      </c>
      <c r="C11" s="141">
        <v>349264</v>
      </c>
      <c r="D11" s="1">
        <v>5387</v>
      </c>
      <c r="E11" s="2">
        <v>5.8347594393778568E-2</v>
      </c>
      <c r="F11" s="94">
        <v>15.423862751</v>
      </c>
      <c r="I11" s="163"/>
      <c r="J11" s="163"/>
      <c r="K11" s="163"/>
      <c r="L11" s="163"/>
      <c r="M11" s="163"/>
    </row>
    <row r="12" spans="2:13" x14ac:dyDescent="0.35">
      <c r="B12" s="7" t="s">
        <v>28</v>
      </c>
      <c r="C12" s="141">
        <v>412810.5</v>
      </c>
      <c r="D12" s="1">
        <v>10973</v>
      </c>
      <c r="E12" s="2">
        <v>0.11885059463206464</v>
      </c>
      <c r="F12" s="94">
        <v>26.581203724000002</v>
      </c>
      <c r="I12" s="163"/>
      <c r="J12" s="163"/>
      <c r="K12" s="163"/>
      <c r="L12" s="163"/>
      <c r="M12" s="163"/>
    </row>
    <row r="13" spans="2:13" x14ac:dyDescent="0.35">
      <c r="B13" s="7" t="s">
        <v>29</v>
      </c>
      <c r="C13" s="141">
        <v>416195</v>
      </c>
      <c r="D13" s="1">
        <v>17937</v>
      </c>
      <c r="E13" s="2">
        <v>0.19427896800467906</v>
      </c>
      <c r="F13" s="94">
        <v>43.097534692000004</v>
      </c>
      <c r="I13" s="163"/>
      <c r="J13" s="163"/>
      <c r="K13" s="163"/>
      <c r="L13" s="163"/>
      <c r="M13" s="163"/>
    </row>
    <row r="14" spans="2:13" x14ac:dyDescent="0.35">
      <c r="B14" s="7" t="s">
        <v>30</v>
      </c>
      <c r="C14" s="141">
        <v>351625</v>
      </c>
      <c r="D14" s="1">
        <v>19237</v>
      </c>
      <c r="E14" s="2">
        <v>0.20835950869744169</v>
      </c>
      <c r="F14" s="94">
        <v>54.708851760000002</v>
      </c>
      <c r="I14" s="163"/>
      <c r="J14" s="163"/>
      <c r="K14" s="163"/>
      <c r="L14" s="163"/>
      <c r="M14" s="163"/>
    </row>
    <row r="15" spans="2:13" x14ac:dyDescent="0.35">
      <c r="B15" s="7" t="s">
        <v>31</v>
      </c>
      <c r="C15" s="141">
        <v>332381</v>
      </c>
      <c r="D15" s="1">
        <v>21626</v>
      </c>
      <c r="E15" s="2">
        <v>0.23423521001668002</v>
      </c>
      <c r="F15" s="94">
        <v>65.063887527000006</v>
      </c>
      <c r="I15" s="163"/>
      <c r="J15" s="163"/>
      <c r="K15" s="163"/>
      <c r="L15" s="163"/>
      <c r="M15" s="163"/>
    </row>
    <row r="16" spans="2:13" x14ac:dyDescent="0.35">
      <c r="B16" s="7" t="s">
        <v>32</v>
      </c>
      <c r="C16" s="141">
        <v>139846</v>
      </c>
      <c r="D16" s="1">
        <v>9312</v>
      </c>
      <c r="E16" s="2">
        <v>0.10085999610077334</v>
      </c>
      <c r="F16" s="94">
        <v>66.587293926000001</v>
      </c>
      <c r="I16" s="163"/>
      <c r="J16" s="163"/>
      <c r="K16" s="163"/>
      <c r="L16" s="163"/>
      <c r="M16" s="163"/>
    </row>
    <row r="17" spans="2:6" x14ac:dyDescent="0.35">
      <c r="B17" s="8" t="s">
        <v>5</v>
      </c>
      <c r="C17" s="5">
        <v>3159752.5</v>
      </c>
      <c r="D17" s="5">
        <f>SUM(D7:D16)</f>
        <v>92326</v>
      </c>
      <c r="E17" s="6">
        <v>1</v>
      </c>
      <c r="F17" s="95">
        <v>29.219377150583785</v>
      </c>
    </row>
  </sheetData>
  <mergeCells count="1">
    <mergeCell ref="B2:M2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B1:M94"/>
  <sheetViews>
    <sheetView showGridLines="0" workbookViewId="0">
      <selection sqref="A1:XFD1048576"/>
    </sheetView>
  </sheetViews>
  <sheetFormatPr baseColWidth="10" defaultRowHeight="14.5" x14ac:dyDescent="0.35"/>
  <cols>
    <col min="1" max="1" width="6.1796875" customWidth="1"/>
    <col min="2" max="2" width="38.7265625" customWidth="1"/>
    <col min="3" max="3" width="11.54296875" bestFit="1" customWidth="1"/>
    <col min="4" max="7" width="14.54296875" customWidth="1"/>
    <col min="8" max="8" width="19.81640625" customWidth="1"/>
    <col min="9" max="12" width="13.54296875" bestFit="1" customWidth="1"/>
    <col min="13" max="13" width="7.453125" bestFit="1" customWidth="1"/>
    <col min="16" max="16" width="29.81640625" bestFit="1" customWidth="1"/>
  </cols>
  <sheetData>
    <row r="1" spans="2:13" ht="9" customHeight="1" x14ac:dyDescent="0.35"/>
    <row r="2" spans="2:13" ht="36.75" customHeight="1" x14ac:dyDescent="0.35">
      <c r="B2" s="361" t="s">
        <v>186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4" spans="2:13" ht="15.5" x14ac:dyDescent="0.35">
      <c r="B4" s="360" t="str">
        <f>CONCATENATE("Tableau 5 : Taux d’incidence brut par département, des ALD 1 à 30, et des ALD 30, 5 et 8 en ",'Prevalence Tableau 1'!A1)</f>
        <v>Tableau 5 : Taux d’incidence brut par département, des ALD 1 à 30, et des ALD 30, 5 et 8 en 2020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2:13" ht="15" thickBot="1" x14ac:dyDescent="0.4"/>
    <row r="6" spans="2:13" ht="15" thickBot="1" x14ac:dyDescent="0.4">
      <c r="B6" s="387" t="s">
        <v>38</v>
      </c>
      <c r="C6" s="389" t="s">
        <v>185</v>
      </c>
      <c r="D6" s="384" t="s">
        <v>95</v>
      </c>
      <c r="E6" s="385"/>
      <c r="F6" s="385"/>
      <c r="G6" s="386"/>
    </row>
    <row r="7" spans="2:13" ht="15" thickBot="1" x14ac:dyDescent="0.4">
      <c r="B7" s="388"/>
      <c r="C7" s="390"/>
      <c r="D7" s="68" t="s">
        <v>40</v>
      </c>
      <c r="E7" s="69" t="s">
        <v>85</v>
      </c>
      <c r="F7" s="70" t="s">
        <v>87</v>
      </c>
      <c r="G7" s="71" t="s">
        <v>86</v>
      </c>
      <c r="I7" s="167"/>
      <c r="J7" s="167"/>
      <c r="K7" s="167"/>
      <c r="L7" s="167"/>
      <c r="M7" s="167"/>
    </row>
    <row r="8" spans="2:13" ht="15" thickBot="1" x14ac:dyDescent="0.4">
      <c r="B8" s="383" t="s">
        <v>41</v>
      </c>
      <c r="C8" s="116" t="s">
        <v>117</v>
      </c>
      <c r="D8" s="118">
        <v>28.976354551702361</v>
      </c>
      <c r="E8" s="119">
        <v>6.9840444304103126</v>
      </c>
      <c r="F8" s="118">
        <v>5.981016772851385</v>
      </c>
      <c r="G8" s="119">
        <v>4.7550940802793615</v>
      </c>
      <c r="I8" s="169"/>
      <c r="J8" s="168"/>
      <c r="K8" s="168"/>
      <c r="L8" s="168"/>
      <c r="M8" s="168"/>
    </row>
    <row r="9" spans="2:13" ht="15" thickBot="1" x14ac:dyDescent="0.4">
      <c r="B9" s="381"/>
      <c r="C9" s="117" t="s">
        <v>230</v>
      </c>
      <c r="D9" s="118">
        <v>24.366701195969487</v>
      </c>
      <c r="E9" s="119">
        <v>5.3677370750541478</v>
      </c>
      <c r="F9" s="118">
        <v>3.5784913833694323</v>
      </c>
      <c r="G9" s="119">
        <v>4.1906017515773613</v>
      </c>
      <c r="I9" s="169"/>
      <c r="J9" s="168"/>
      <c r="K9" s="168"/>
      <c r="L9" s="168"/>
      <c r="M9" s="168"/>
    </row>
    <row r="10" spans="2:13" ht="15" thickBot="1" x14ac:dyDescent="0.4">
      <c r="B10" s="379" t="s">
        <v>42</v>
      </c>
      <c r="C10" s="117" t="s">
        <v>199</v>
      </c>
      <c r="D10" s="118">
        <v>23.895136451543586</v>
      </c>
      <c r="E10" s="119">
        <v>5.902156006016761</v>
      </c>
      <c r="F10" s="118">
        <v>4.5555475968770152</v>
      </c>
      <c r="G10" s="119">
        <v>3.4954516152138098</v>
      </c>
      <c r="I10" s="169"/>
      <c r="J10" s="168"/>
      <c r="K10" s="168"/>
      <c r="L10" s="168"/>
      <c r="M10" s="168"/>
    </row>
    <row r="11" spans="2:13" ht="15" thickBot="1" x14ac:dyDescent="0.4">
      <c r="B11" s="380"/>
      <c r="C11" s="117" t="s">
        <v>234</v>
      </c>
      <c r="D11" s="118">
        <v>25.247013714791329</v>
      </c>
      <c r="E11" s="119">
        <v>6.3117534286978323</v>
      </c>
      <c r="F11" s="118">
        <v>4.6600796342722308</v>
      </c>
      <c r="G11" s="119">
        <v>3.2443592390502873</v>
      </c>
      <c r="I11" s="169"/>
      <c r="J11" s="168"/>
      <c r="K11" s="168"/>
      <c r="L11" s="168"/>
      <c r="M11" s="168"/>
    </row>
    <row r="12" spans="2:13" ht="15" thickBot="1" x14ac:dyDescent="0.4">
      <c r="B12" s="381"/>
      <c r="C12" s="117" t="s">
        <v>235</v>
      </c>
      <c r="D12" s="118">
        <v>19.722901385493074</v>
      </c>
      <c r="E12" s="119">
        <v>4.5639771801140991</v>
      </c>
      <c r="F12" s="118">
        <v>4.1564792176039118</v>
      </c>
      <c r="G12" s="119">
        <v>2.2412387938060307</v>
      </c>
      <c r="I12" s="169"/>
      <c r="J12" s="168"/>
      <c r="K12" s="168"/>
      <c r="L12" s="168"/>
      <c r="M12" s="168"/>
    </row>
    <row r="13" spans="2:13" ht="15" thickBot="1" x14ac:dyDescent="0.4">
      <c r="B13" s="379" t="s">
        <v>43</v>
      </c>
      <c r="C13" s="117" t="s">
        <v>109</v>
      </c>
      <c r="D13" s="118">
        <v>23.316505518952685</v>
      </c>
      <c r="E13" s="119">
        <v>5.3478223667322666</v>
      </c>
      <c r="F13" s="118">
        <v>3.5509540515102254</v>
      </c>
      <c r="G13" s="119">
        <v>3.4226063147086507</v>
      </c>
      <c r="I13" s="169"/>
      <c r="J13" s="168"/>
      <c r="K13" s="168"/>
      <c r="L13" s="168"/>
      <c r="M13" s="168"/>
    </row>
    <row r="14" spans="2:13" ht="15" thickBot="1" x14ac:dyDescent="0.4">
      <c r="B14" s="381"/>
      <c r="C14" s="117" t="s">
        <v>243</v>
      </c>
      <c r="D14" s="118">
        <v>22.934138258312458</v>
      </c>
      <c r="E14" s="119">
        <v>4.9477991629195133</v>
      </c>
      <c r="F14" s="118">
        <v>3.2674145415506217</v>
      </c>
      <c r="G14" s="119">
        <v>5.3367770845326818</v>
      </c>
      <c r="I14" s="169"/>
      <c r="J14" s="168"/>
      <c r="K14" s="168"/>
      <c r="L14" s="168"/>
      <c r="M14" s="168"/>
    </row>
    <row r="15" spans="2:13" ht="15" thickBot="1" x14ac:dyDescent="0.4">
      <c r="B15" s="379" t="s">
        <v>44</v>
      </c>
      <c r="C15" s="117" t="s">
        <v>228</v>
      </c>
      <c r="D15" s="118">
        <v>29.280913766446851</v>
      </c>
      <c r="E15" s="119">
        <v>6.9100432272110561</v>
      </c>
      <c r="F15" s="118">
        <v>4.3227211056069166</v>
      </c>
      <c r="G15" s="119">
        <v>4.7329063200075732</v>
      </c>
      <c r="I15" s="169"/>
      <c r="J15" s="168"/>
      <c r="K15" s="168"/>
      <c r="L15" s="168"/>
      <c r="M15" s="168"/>
    </row>
    <row r="16" spans="2:13" ht="15" thickBot="1" x14ac:dyDescent="0.4">
      <c r="B16" s="381"/>
      <c r="C16" s="117" t="s">
        <v>229</v>
      </c>
      <c r="D16" s="118">
        <v>28.313381166959985</v>
      </c>
      <c r="E16" s="119">
        <v>5.5311659929990142</v>
      </c>
      <c r="F16" s="118">
        <v>4.3707815189432759</v>
      </c>
      <c r="G16" s="119">
        <v>5.9179608176842597</v>
      </c>
      <c r="I16" s="169"/>
      <c r="J16" s="168"/>
      <c r="K16" s="168"/>
      <c r="L16" s="168"/>
      <c r="M16" s="168"/>
    </row>
    <row r="17" spans="2:13" ht="15" thickBot="1" x14ac:dyDescent="0.4">
      <c r="B17" s="379" t="s">
        <v>45</v>
      </c>
      <c r="C17" s="117" t="s">
        <v>150</v>
      </c>
      <c r="D17" s="118">
        <v>29.223665098532315</v>
      </c>
      <c r="E17" s="119">
        <v>7.0240856765018318</v>
      </c>
      <c r="F17" s="118">
        <v>4.6827237843345548</v>
      </c>
      <c r="G17" s="119">
        <v>5.2897435341557006</v>
      </c>
      <c r="I17" s="169"/>
      <c r="J17" s="168"/>
      <c r="K17" s="168"/>
      <c r="L17" s="168"/>
      <c r="M17" s="168"/>
    </row>
    <row r="18" spans="2:13" ht="15" thickBot="1" x14ac:dyDescent="0.4">
      <c r="B18" s="380"/>
      <c r="C18" s="117" t="s">
        <v>156</v>
      </c>
      <c r="D18" s="118">
        <v>25.883242017759304</v>
      </c>
      <c r="E18" s="119">
        <v>5.8095597959569245</v>
      </c>
      <c r="F18" s="118">
        <v>3.9202720574343468</v>
      </c>
      <c r="G18" s="119">
        <v>4.8885320234271683</v>
      </c>
      <c r="I18" s="169"/>
      <c r="J18" s="168"/>
      <c r="K18" s="168"/>
      <c r="L18" s="168"/>
      <c r="M18" s="168"/>
    </row>
    <row r="19" spans="2:13" ht="15" thickBot="1" x14ac:dyDescent="0.4">
      <c r="B19" s="381"/>
      <c r="C19" s="117" t="s">
        <v>203</v>
      </c>
      <c r="D19" s="118">
        <v>27.218524452078547</v>
      </c>
      <c r="E19" s="119">
        <v>6.2430838852461727</v>
      </c>
      <c r="F19" s="118">
        <v>4.9548284803541049</v>
      </c>
      <c r="G19" s="119">
        <v>4.39328125258064</v>
      </c>
      <c r="I19" s="169"/>
      <c r="J19" s="168"/>
      <c r="K19" s="168"/>
      <c r="L19" s="168"/>
      <c r="M19" s="168"/>
    </row>
    <row r="20" spans="2:13" ht="15" thickBot="1" x14ac:dyDescent="0.4">
      <c r="B20" s="379" t="s">
        <v>46</v>
      </c>
      <c r="C20" s="117" t="s">
        <v>129</v>
      </c>
      <c r="D20" s="118">
        <v>26.269085485018199</v>
      </c>
      <c r="E20" s="119">
        <v>6.118404242830211</v>
      </c>
      <c r="F20" s="118">
        <v>4.8753875795012744</v>
      </c>
      <c r="G20" s="119">
        <v>2.886560918174975</v>
      </c>
      <c r="I20" s="169"/>
      <c r="J20" s="168"/>
      <c r="K20" s="168"/>
      <c r="L20" s="168"/>
      <c r="M20" s="168"/>
    </row>
    <row r="21" spans="2:13" ht="15" thickBot="1" x14ac:dyDescent="0.4">
      <c r="B21" s="381"/>
      <c r="C21" s="117" t="s">
        <v>162</v>
      </c>
      <c r="D21" s="118">
        <v>29.875207466718518</v>
      </c>
      <c r="E21" s="119">
        <v>7.6111639664164334</v>
      </c>
      <c r="F21" s="118">
        <v>4.55558719157772</v>
      </c>
      <c r="G21" s="119">
        <v>2.9861318481378341</v>
      </c>
      <c r="I21" s="169"/>
      <c r="J21" s="168"/>
      <c r="K21" s="168"/>
      <c r="L21" s="168"/>
      <c r="M21" s="168"/>
    </row>
    <row r="22" spans="2:13" ht="15" thickBot="1" x14ac:dyDescent="0.4">
      <c r="B22" s="379" t="s">
        <v>47</v>
      </c>
      <c r="C22" s="117" t="s">
        <v>121</v>
      </c>
      <c r="D22" s="118">
        <v>31.38149651212807</v>
      </c>
      <c r="E22" s="119">
        <v>8.2287595145031887</v>
      </c>
      <c r="F22" s="118">
        <v>4.7128349946700077</v>
      </c>
      <c r="G22" s="119">
        <v>4.6754315423313564</v>
      </c>
      <c r="I22" s="169"/>
      <c r="J22" s="168"/>
      <c r="K22" s="168"/>
      <c r="L22" s="168"/>
      <c r="M22" s="168"/>
    </row>
    <row r="23" spans="2:13" ht="15" thickBot="1" x14ac:dyDescent="0.4">
      <c r="B23" s="380"/>
      <c r="C23" s="117" t="s">
        <v>119</v>
      </c>
      <c r="D23" s="118">
        <v>34.639433097123799</v>
      </c>
      <c r="E23" s="119">
        <v>8.2951229679032927</v>
      </c>
      <c r="F23" s="118">
        <v>6.461025427261359</v>
      </c>
      <c r="G23" s="119">
        <v>5.0437682367653185</v>
      </c>
      <c r="I23" s="169"/>
      <c r="J23" s="168"/>
      <c r="K23" s="168"/>
      <c r="L23" s="168"/>
      <c r="M23" s="168"/>
    </row>
    <row r="24" spans="2:13" ht="15" thickBot="1" x14ac:dyDescent="0.4">
      <c r="B24" s="380"/>
      <c r="C24" s="117" t="s">
        <v>204</v>
      </c>
      <c r="D24" s="118">
        <v>29.762496273477094</v>
      </c>
      <c r="E24" s="119">
        <v>7.4530458113882538</v>
      </c>
      <c r="F24" s="118">
        <v>6.6083672860975851</v>
      </c>
      <c r="G24" s="119">
        <v>3.0309052966312233</v>
      </c>
      <c r="I24" s="169"/>
      <c r="J24" s="168"/>
      <c r="K24" s="168"/>
      <c r="L24" s="168"/>
      <c r="M24" s="168"/>
    </row>
    <row r="25" spans="2:13" ht="15" thickBot="1" x14ac:dyDescent="0.4">
      <c r="B25" s="381"/>
      <c r="C25" s="117" t="s">
        <v>224</v>
      </c>
      <c r="D25" s="118">
        <v>27.86046646050692</v>
      </c>
      <c r="E25" s="119">
        <v>6.1558914482240397</v>
      </c>
      <c r="F25" s="118">
        <v>5.3466662813213492</v>
      </c>
      <c r="G25" s="119">
        <v>4.1617294297852663</v>
      </c>
      <c r="I25" s="169"/>
      <c r="J25" s="168"/>
      <c r="K25" s="168"/>
      <c r="L25" s="168"/>
      <c r="M25" s="168"/>
    </row>
    <row r="26" spans="2:13" ht="15" thickBot="1" x14ac:dyDescent="0.4">
      <c r="B26" s="379" t="s">
        <v>48</v>
      </c>
      <c r="C26" s="117" t="s">
        <v>165</v>
      </c>
      <c r="D26" s="118">
        <v>30.389276533235403</v>
      </c>
      <c r="E26" s="119">
        <v>7.3448402497245686</v>
      </c>
      <c r="F26" s="118">
        <v>4.7282409107601913</v>
      </c>
      <c r="G26" s="119">
        <v>5.9217774513404331</v>
      </c>
      <c r="I26" s="169"/>
      <c r="J26" s="168"/>
      <c r="K26" s="168"/>
      <c r="L26" s="168"/>
      <c r="M26" s="168"/>
    </row>
    <row r="27" spans="2:13" ht="15" thickBot="1" x14ac:dyDescent="0.4">
      <c r="B27" s="380"/>
      <c r="C27" s="117" t="s">
        <v>160</v>
      </c>
      <c r="D27" s="118">
        <v>27.014049811068663</v>
      </c>
      <c r="E27" s="119">
        <v>7.4319951566773135</v>
      </c>
      <c r="F27" s="118">
        <v>4.0917726143504316</v>
      </c>
      <c r="G27" s="119">
        <v>3.7159975783386567</v>
      </c>
      <c r="I27" s="169"/>
      <c r="J27" s="168"/>
      <c r="K27" s="168"/>
      <c r="L27" s="168"/>
      <c r="M27" s="168"/>
    </row>
    <row r="28" spans="2:13" ht="15" thickBot="1" x14ac:dyDescent="0.4">
      <c r="B28" s="381"/>
      <c r="C28" s="117" t="s">
        <v>206</v>
      </c>
      <c r="D28" s="118">
        <v>27.322318958375664</v>
      </c>
      <c r="E28" s="119">
        <v>5.9083733216624728</v>
      </c>
      <c r="F28" s="118">
        <v>4.4390952998733919</v>
      </c>
      <c r="G28" s="119">
        <v>4.6891851759225966</v>
      </c>
      <c r="I28" s="169"/>
      <c r="J28" s="168"/>
      <c r="K28" s="168"/>
      <c r="L28" s="168"/>
      <c r="M28" s="168"/>
    </row>
    <row r="29" spans="2:13" ht="15" thickBot="1" x14ac:dyDescent="0.4">
      <c r="B29" s="379" t="s">
        <v>49</v>
      </c>
      <c r="C29" s="117" t="s">
        <v>197</v>
      </c>
      <c r="D29" s="118">
        <v>32.67069051442494</v>
      </c>
      <c r="E29" s="119">
        <v>7.9738634475884602</v>
      </c>
      <c r="F29" s="118">
        <v>5.7035273270945233</v>
      </c>
      <c r="G29" s="119">
        <v>4.9282906030234228</v>
      </c>
      <c r="I29" s="169"/>
      <c r="J29" s="168"/>
      <c r="K29" s="168"/>
      <c r="L29" s="168"/>
      <c r="M29" s="168"/>
    </row>
    <row r="30" spans="2:13" ht="15" thickBot="1" x14ac:dyDescent="0.4">
      <c r="B30" s="380"/>
      <c r="C30" s="117" t="s">
        <v>198</v>
      </c>
      <c r="D30" s="118">
        <v>27.666991175454573</v>
      </c>
      <c r="E30" s="119">
        <v>7.3799579185378263</v>
      </c>
      <c r="F30" s="118">
        <v>4.4593788273717925</v>
      </c>
      <c r="G30" s="119">
        <v>4.0197217598844324</v>
      </c>
      <c r="I30" s="169"/>
      <c r="J30" s="168"/>
      <c r="K30" s="168"/>
      <c r="L30" s="168"/>
      <c r="M30" s="168"/>
    </row>
    <row r="31" spans="2:13" ht="15" thickBot="1" x14ac:dyDescent="0.4">
      <c r="B31" s="381"/>
      <c r="C31" s="117" t="s">
        <v>202</v>
      </c>
      <c r="D31" s="118">
        <v>26.351049575703438</v>
      </c>
      <c r="E31" s="119">
        <v>6.4245714089394301</v>
      </c>
      <c r="F31" s="118">
        <v>5.1533995258872443</v>
      </c>
      <c r="G31" s="119">
        <v>4.0540076270312984</v>
      </c>
      <c r="I31" s="169"/>
      <c r="J31" s="168"/>
      <c r="K31" s="168"/>
      <c r="L31" s="168"/>
      <c r="M31" s="168"/>
    </row>
    <row r="32" spans="2:13" ht="15" thickBot="1" x14ac:dyDescent="0.4">
      <c r="B32" s="379" t="s">
        <v>50</v>
      </c>
      <c r="C32" s="117" t="s">
        <v>137</v>
      </c>
      <c r="D32" s="118">
        <v>26.320049208456084</v>
      </c>
      <c r="E32" s="119">
        <v>7.4136423969697951</v>
      </c>
      <c r="F32" s="118">
        <v>4.4028618602091356</v>
      </c>
      <c r="G32" s="119">
        <v>3.4963903007543138</v>
      </c>
      <c r="I32" s="169"/>
      <c r="J32" s="168"/>
      <c r="K32" s="168"/>
      <c r="L32" s="168"/>
      <c r="M32" s="168"/>
    </row>
    <row r="33" spans="2:13" ht="15" thickBot="1" x14ac:dyDescent="0.4">
      <c r="B33" s="380"/>
      <c r="C33" s="117" t="s">
        <v>219</v>
      </c>
      <c r="D33" s="118">
        <v>27.954651343376302</v>
      </c>
      <c r="E33" s="119">
        <v>6.7712377698400372</v>
      </c>
      <c r="F33" s="118">
        <v>5.2182015840969092</v>
      </c>
      <c r="G33" s="119">
        <v>5.0318372418077342</v>
      </c>
      <c r="I33" s="169"/>
      <c r="J33" s="168"/>
      <c r="K33" s="168"/>
      <c r="L33" s="168"/>
      <c r="M33" s="168"/>
    </row>
    <row r="34" spans="2:13" ht="15" thickBot="1" x14ac:dyDescent="0.4">
      <c r="B34" s="380"/>
      <c r="C34" s="117" t="s">
        <v>232</v>
      </c>
      <c r="D34" s="118">
        <v>28.144714819106476</v>
      </c>
      <c r="E34" s="119">
        <v>7.2357409553238066</v>
      </c>
      <c r="F34" s="118">
        <v>5.2272434659456675</v>
      </c>
      <c r="G34" s="119">
        <v>4.0169949787562764</v>
      </c>
      <c r="I34" s="169"/>
      <c r="J34" s="168"/>
      <c r="K34" s="168"/>
      <c r="L34" s="168"/>
      <c r="M34" s="168"/>
    </row>
    <row r="35" spans="2:13" ht="15" thickBot="1" x14ac:dyDescent="0.4">
      <c r="B35" s="381"/>
      <c r="C35" s="117" t="s">
        <v>248</v>
      </c>
      <c r="D35" s="118">
        <v>26.365888108738819</v>
      </c>
      <c r="E35" s="119">
        <v>7.2465251478987129</v>
      </c>
      <c r="F35" s="118">
        <v>3.6846738040162945</v>
      </c>
      <c r="G35" s="119">
        <v>3.8074962641501711</v>
      </c>
      <c r="I35" s="169"/>
      <c r="J35" s="168"/>
      <c r="K35" s="168"/>
      <c r="L35" s="168"/>
      <c r="M35" s="168"/>
    </row>
    <row r="36" spans="2:13" ht="15" thickBot="1" x14ac:dyDescent="0.4">
      <c r="B36" s="379" t="s">
        <v>51</v>
      </c>
      <c r="C36" s="117" t="s">
        <v>135</v>
      </c>
      <c r="D36" s="118">
        <v>30.135043205141194</v>
      </c>
      <c r="E36" s="119">
        <v>7.8160054422556406</v>
      </c>
      <c r="F36" s="118">
        <v>5.8185818292347555</v>
      </c>
      <c r="G36" s="119">
        <v>4.573810592134782</v>
      </c>
      <c r="I36" s="169"/>
      <c r="J36" s="168"/>
      <c r="K36" s="168"/>
      <c r="L36" s="168"/>
      <c r="M36" s="168"/>
    </row>
    <row r="37" spans="2:13" ht="15" thickBot="1" x14ac:dyDescent="0.4">
      <c r="B37" s="381"/>
      <c r="C37" s="117" t="s">
        <v>146</v>
      </c>
      <c r="D37" s="118">
        <v>30.254807236904426</v>
      </c>
      <c r="E37" s="119">
        <v>7.2937387515392631</v>
      </c>
      <c r="F37" s="118">
        <v>4.6983044425499667</v>
      </c>
      <c r="G37" s="119">
        <v>4.3951880269015824</v>
      </c>
      <c r="I37" s="169"/>
      <c r="J37" s="168"/>
      <c r="K37" s="168"/>
      <c r="L37" s="168"/>
      <c r="M37" s="168"/>
    </row>
    <row r="38" spans="2:13" ht="15" thickBot="1" x14ac:dyDescent="0.4">
      <c r="B38" s="72" t="s">
        <v>52</v>
      </c>
      <c r="C38" s="117" t="s">
        <v>158</v>
      </c>
      <c r="D38" s="118">
        <v>28.52897473997028</v>
      </c>
      <c r="E38" s="119">
        <v>6.5378900445765229</v>
      </c>
      <c r="F38" s="118">
        <v>2.9717682020802374</v>
      </c>
      <c r="G38" s="119">
        <v>4.8088612724571114</v>
      </c>
      <c r="I38" s="169"/>
      <c r="J38" s="168"/>
      <c r="K38" s="168"/>
      <c r="L38" s="168"/>
      <c r="M38" s="168"/>
    </row>
    <row r="39" spans="2:13" ht="15" thickBot="1" x14ac:dyDescent="0.4">
      <c r="B39" s="383" t="s">
        <v>53</v>
      </c>
      <c r="C39" s="117" t="s">
        <v>127</v>
      </c>
      <c r="D39" s="118">
        <v>27.059944288349996</v>
      </c>
      <c r="E39" s="119">
        <v>6.2946929226910422</v>
      </c>
      <c r="F39" s="118">
        <v>5.1852834420635014</v>
      </c>
      <c r="G39" s="119">
        <v>3.6417572081469243</v>
      </c>
      <c r="I39" s="169"/>
      <c r="J39" s="168"/>
      <c r="K39" s="168"/>
      <c r="L39" s="168"/>
      <c r="M39" s="168"/>
    </row>
    <row r="40" spans="2:13" ht="15" thickBot="1" x14ac:dyDescent="0.4">
      <c r="B40" s="381"/>
      <c r="C40" s="117" t="s">
        <v>211</v>
      </c>
      <c r="D40" s="118">
        <v>31.455489328975197</v>
      </c>
      <c r="E40" s="119">
        <v>7.786964045375889</v>
      </c>
      <c r="F40" s="118">
        <v>5.8834839453951169</v>
      </c>
      <c r="G40" s="119">
        <v>3.768506056527591</v>
      </c>
      <c r="I40" s="169"/>
      <c r="J40" s="168"/>
      <c r="K40" s="168"/>
      <c r="L40" s="168"/>
      <c r="M40" s="168"/>
    </row>
    <row r="41" spans="2:13" ht="15" thickBot="1" x14ac:dyDescent="0.4">
      <c r="B41" s="379" t="s">
        <v>54</v>
      </c>
      <c r="C41" s="117" t="s">
        <v>141</v>
      </c>
      <c r="D41" s="118">
        <v>30.990095593056562</v>
      </c>
      <c r="E41" s="119">
        <v>7.7532755863846035</v>
      </c>
      <c r="F41" s="118">
        <v>6.0737826552093042</v>
      </c>
      <c r="G41" s="119">
        <v>3.9571614268787889</v>
      </c>
      <c r="I41" s="169"/>
      <c r="J41" s="168"/>
      <c r="K41" s="168"/>
      <c r="L41" s="168"/>
      <c r="M41" s="168"/>
    </row>
    <row r="42" spans="2:13" ht="15" thickBot="1" x14ac:dyDescent="0.4">
      <c r="B42" s="381"/>
      <c r="C42" s="117" t="s">
        <v>208</v>
      </c>
      <c r="D42" s="118">
        <v>26.488509237671675</v>
      </c>
      <c r="E42" s="119">
        <v>5.5249701220587371</v>
      </c>
      <c r="F42" s="118">
        <v>4.545365490488039</v>
      </c>
      <c r="G42" s="119">
        <v>4.5061813052252111</v>
      </c>
      <c r="I42" s="169"/>
      <c r="J42" s="168"/>
      <c r="K42" s="168"/>
      <c r="L42" s="168"/>
      <c r="M42" s="168"/>
    </row>
    <row r="43" spans="2:13" ht="15" thickBot="1" x14ac:dyDescent="0.4">
      <c r="B43" s="379" t="s">
        <v>55</v>
      </c>
      <c r="C43" s="117" t="s">
        <v>148</v>
      </c>
      <c r="D43" s="118">
        <v>24.982680074738102</v>
      </c>
      <c r="E43" s="119">
        <v>5.5843637814120459</v>
      </c>
      <c r="F43" s="118">
        <v>5.3324375957844357</v>
      </c>
      <c r="G43" s="119">
        <v>3.2750404131589446</v>
      </c>
      <c r="I43" s="169"/>
      <c r="J43" s="168"/>
      <c r="K43" s="168"/>
      <c r="L43" s="168"/>
      <c r="M43" s="168"/>
    </row>
    <row r="44" spans="2:13" ht="15" thickBot="1" x14ac:dyDescent="0.4">
      <c r="B44" s="380"/>
      <c r="C44" s="117" t="s">
        <v>200</v>
      </c>
      <c r="D44" s="118">
        <v>28.4931157572667</v>
      </c>
      <c r="E44" s="119">
        <v>5.5456399796022433</v>
      </c>
      <c r="F44" s="118">
        <v>6.055583885772565</v>
      </c>
      <c r="G44" s="119">
        <v>3.8245792962774097</v>
      </c>
      <c r="I44" s="169"/>
      <c r="J44" s="168"/>
      <c r="K44" s="168"/>
      <c r="L44" s="168"/>
      <c r="M44" s="168"/>
    </row>
    <row r="45" spans="2:13" ht="15" thickBot="1" x14ac:dyDescent="0.4">
      <c r="B45" s="381"/>
      <c r="C45" s="117" t="s">
        <v>231</v>
      </c>
      <c r="D45" s="118">
        <v>28.10791537913002</v>
      </c>
      <c r="E45" s="119">
        <v>7.0121226527216542</v>
      </c>
      <c r="F45" s="118">
        <v>4.3974328500118851</v>
      </c>
      <c r="G45" s="119">
        <v>4.6351319229854999</v>
      </c>
      <c r="I45" s="169"/>
      <c r="J45" s="168"/>
      <c r="K45" s="168"/>
      <c r="L45" s="168"/>
      <c r="M45" s="168"/>
    </row>
    <row r="46" spans="2:13" ht="15" thickBot="1" x14ac:dyDescent="0.4">
      <c r="B46" s="72" t="s">
        <v>56</v>
      </c>
      <c r="C46" s="117" t="s">
        <v>194</v>
      </c>
      <c r="D46" s="118">
        <v>25.65472499165196</v>
      </c>
      <c r="E46" s="119">
        <v>6.0201307064828509</v>
      </c>
      <c r="F46" s="118">
        <v>3.6254352907503695</v>
      </c>
      <c r="G46" s="119">
        <v>3.9975194390115916</v>
      </c>
      <c r="I46" s="169"/>
      <c r="J46" s="168"/>
      <c r="K46" s="168"/>
      <c r="L46" s="168"/>
      <c r="M46" s="168"/>
    </row>
    <row r="47" spans="2:13" ht="15" thickBot="1" x14ac:dyDescent="0.4">
      <c r="B47" s="383" t="s">
        <v>57</v>
      </c>
      <c r="C47" s="117" t="s">
        <v>154</v>
      </c>
      <c r="D47" s="118">
        <v>28.962295628962295</v>
      </c>
      <c r="E47" s="119">
        <v>6.5398732065398733</v>
      </c>
      <c r="F47" s="118">
        <v>4.8314981648314985</v>
      </c>
      <c r="G47" s="119">
        <v>5.1518184851518187</v>
      </c>
      <c r="I47" s="169"/>
      <c r="J47" s="168"/>
      <c r="K47" s="168"/>
      <c r="L47" s="168"/>
      <c r="M47" s="168"/>
    </row>
    <row r="48" spans="2:13" ht="15" thickBot="1" x14ac:dyDescent="0.4">
      <c r="B48" s="381"/>
      <c r="C48" s="117" t="s">
        <v>227</v>
      </c>
      <c r="D48" s="118">
        <v>25.783475783475783</v>
      </c>
      <c r="E48" s="119">
        <v>4.8907882241215574</v>
      </c>
      <c r="F48" s="118">
        <v>2.9439696106362776</v>
      </c>
      <c r="G48" s="119">
        <v>5.0094966761633426</v>
      </c>
      <c r="I48" s="169"/>
      <c r="J48" s="168"/>
      <c r="K48" s="168"/>
      <c r="L48" s="168"/>
      <c r="M48" s="168"/>
    </row>
    <row r="49" spans="2:13" ht="15" thickBot="1" x14ac:dyDescent="0.4">
      <c r="B49" s="379" t="s">
        <v>58</v>
      </c>
      <c r="C49" s="117" t="s">
        <v>143</v>
      </c>
      <c r="D49" s="118">
        <v>29.274028422567763</v>
      </c>
      <c r="E49" s="119">
        <v>6.5278650637581856</v>
      </c>
      <c r="F49" s="118">
        <v>4.9871267257283023</v>
      </c>
      <c r="G49" s="119">
        <v>3.6085713706489346</v>
      </c>
      <c r="I49" s="169"/>
      <c r="J49" s="168"/>
      <c r="K49" s="168"/>
      <c r="L49" s="168"/>
      <c r="M49" s="168"/>
    </row>
    <row r="50" spans="2:13" ht="15" thickBot="1" x14ac:dyDescent="0.4">
      <c r="B50" s="381"/>
      <c r="C50" s="117" t="s">
        <v>237</v>
      </c>
      <c r="D50" s="118">
        <v>31.565204034611646</v>
      </c>
      <c r="E50" s="119">
        <v>6.8864881470482819</v>
      </c>
      <c r="F50" s="118">
        <v>6.3488812656802009</v>
      </c>
      <c r="G50" s="119">
        <v>4.3264553786288458</v>
      </c>
      <c r="I50" s="169"/>
      <c r="J50" s="168"/>
      <c r="K50" s="168"/>
      <c r="L50" s="168"/>
      <c r="M50" s="168"/>
    </row>
    <row r="51" spans="2:13" ht="15" thickBot="1" x14ac:dyDescent="0.4">
      <c r="B51" s="72" t="s">
        <v>59</v>
      </c>
      <c r="C51" s="117" t="s">
        <v>236</v>
      </c>
      <c r="D51" s="118">
        <v>19.827205213307106</v>
      </c>
      <c r="E51" s="119">
        <v>4.7488236262641141</v>
      </c>
      <c r="F51" s="118">
        <v>2.1231054533480074</v>
      </c>
      <c r="G51" s="119">
        <v>3.6482750851408619</v>
      </c>
      <c r="I51" s="169"/>
      <c r="J51" s="168"/>
      <c r="K51" s="168"/>
      <c r="L51" s="168"/>
      <c r="M51" s="168"/>
    </row>
    <row r="52" spans="2:13" ht="15" thickBot="1" x14ac:dyDescent="0.4">
      <c r="B52" s="383" t="s">
        <v>60</v>
      </c>
      <c r="C52" s="117" t="s">
        <v>111</v>
      </c>
      <c r="D52" s="118">
        <v>25.383085741022342</v>
      </c>
      <c r="E52" s="119">
        <v>5.3640358939224306</v>
      </c>
      <c r="F52" s="118">
        <v>3.4590511839312867</v>
      </c>
      <c r="G52" s="119">
        <v>5.8653476597095731</v>
      </c>
      <c r="I52" s="169"/>
      <c r="J52" s="168"/>
      <c r="K52" s="168"/>
      <c r="L52" s="168"/>
      <c r="M52" s="168"/>
    </row>
    <row r="53" spans="2:13" ht="15" thickBot="1" x14ac:dyDescent="0.4">
      <c r="B53" s="380"/>
      <c r="C53" s="117" t="s">
        <v>195</v>
      </c>
      <c r="D53" s="118">
        <v>27.682599993215049</v>
      </c>
      <c r="E53" s="119">
        <v>6.8528004885164702</v>
      </c>
      <c r="F53" s="118">
        <v>3.4264002442582351</v>
      </c>
      <c r="G53" s="119">
        <v>5.105675611493707</v>
      </c>
      <c r="I53" s="169"/>
      <c r="J53" s="168"/>
      <c r="K53" s="168"/>
      <c r="L53" s="168"/>
      <c r="M53" s="168"/>
    </row>
    <row r="54" spans="2:13" ht="15" thickBot="1" x14ac:dyDescent="0.4">
      <c r="B54" s="381"/>
      <c r="C54" s="117" t="s">
        <v>209</v>
      </c>
      <c r="D54" s="118">
        <v>27.494343166972634</v>
      </c>
      <c r="E54" s="119">
        <v>7.7701404602313966</v>
      </c>
      <c r="F54" s="118">
        <v>4.867011057507578</v>
      </c>
      <c r="G54" s="119">
        <v>3.0739017205311017</v>
      </c>
      <c r="I54" s="169"/>
      <c r="J54" s="168"/>
      <c r="K54" s="168"/>
      <c r="L54" s="168"/>
      <c r="M54" s="168"/>
    </row>
    <row r="55" spans="2:13" ht="15" thickBot="1" x14ac:dyDescent="0.4">
      <c r="B55" s="379" t="s">
        <v>61</v>
      </c>
      <c r="C55" s="117" t="s">
        <v>133</v>
      </c>
      <c r="D55" s="118">
        <v>37.032803748999889</v>
      </c>
      <c r="E55" s="119">
        <v>8.3209509658246663</v>
      </c>
      <c r="F55" s="118">
        <v>7.4522802606012117</v>
      </c>
      <c r="G55" s="119">
        <v>4.6633901017259118</v>
      </c>
      <c r="I55" s="169"/>
      <c r="J55" s="168"/>
      <c r="K55" s="168"/>
      <c r="L55" s="168"/>
      <c r="M55" s="168"/>
    </row>
    <row r="56" spans="2:13" ht="15" thickBot="1" x14ac:dyDescent="0.4">
      <c r="B56" s="380"/>
      <c r="C56" s="117" t="s">
        <v>115</v>
      </c>
      <c r="D56" s="118">
        <v>37.275725394087928</v>
      </c>
      <c r="E56" s="119">
        <v>9.9845693019878361</v>
      </c>
      <c r="F56" s="118">
        <v>7.2615049469002448</v>
      </c>
      <c r="G56" s="119">
        <v>5.8092039575201957</v>
      </c>
      <c r="I56" s="169"/>
      <c r="J56" s="168"/>
      <c r="K56" s="168"/>
      <c r="L56" s="168"/>
      <c r="M56" s="168"/>
    </row>
    <row r="57" spans="2:13" ht="15" thickBot="1" x14ac:dyDescent="0.4">
      <c r="B57" s="381"/>
      <c r="C57" s="117" t="s">
        <v>246</v>
      </c>
      <c r="D57" s="118">
        <v>34.915903768362789</v>
      </c>
      <c r="E57" s="119">
        <v>7.1960826059186713</v>
      </c>
      <c r="F57" s="118">
        <v>6.2167340855865447</v>
      </c>
      <c r="G57" s="119">
        <v>5.7057696401958697</v>
      </c>
      <c r="I57" s="169"/>
      <c r="J57" s="168"/>
      <c r="K57" s="168"/>
      <c r="L57" s="168"/>
      <c r="M57" s="168"/>
    </row>
    <row r="58" spans="2:13" ht="15" thickBot="1" x14ac:dyDescent="0.4">
      <c r="B58" s="379" t="s">
        <v>62</v>
      </c>
      <c r="C58" s="117" t="s">
        <v>205</v>
      </c>
      <c r="D58" s="118">
        <v>28.307272552028884</v>
      </c>
      <c r="E58" s="119">
        <v>6.4948063791454436</v>
      </c>
      <c r="F58" s="118">
        <v>5.1009438228904846</v>
      </c>
      <c r="G58" s="119">
        <v>3.6774246165024431</v>
      </c>
      <c r="I58" s="169"/>
      <c r="J58" s="168"/>
      <c r="K58" s="168"/>
      <c r="L58" s="168"/>
      <c r="M58" s="168"/>
    </row>
    <row r="59" spans="2:13" ht="15" thickBot="1" x14ac:dyDescent="0.4">
      <c r="B59" s="381"/>
      <c r="C59" s="117" t="s">
        <v>244</v>
      </c>
      <c r="D59" s="118">
        <v>32.221091335882413</v>
      </c>
      <c r="E59" s="119">
        <v>7.8306237907921403</v>
      </c>
      <c r="F59" s="118">
        <v>6.1067862349737299</v>
      </c>
      <c r="G59" s="119">
        <v>4.181223007729761</v>
      </c>
      <c r="I59" s="169"/>
      <c r="J59" s="168"/>
      <c r="K59" s="168"/>
      <c r="L59" s="168"/>
      <c r="M59" s="168"/>
    </row>
    <row r="60" spans="2:13" ht="15" thickBot="1" x14ac:dyDescent="0.4">
      <c r="B60" s="379" t="s">
        <v>63</v>
      </c>
      <c r="C60" s="117" t="s">
        <v>215</v>
      </c>
      <c r="D60" s="118">
        <v>28.608137044967879</v>
      </c>
      <c r="E60" s="119">
        <v>7.1948608137044969</v>
      </c>
      <c r="F60" s="118">
        <v>4.3397573162027117</v>
      </c>
      <c r="G60" s="119">
        <v>4.5110635260528191</v>
      </c>
      <c r="I60" s="169"/>
      <c r="J60" s="168"/>
      <c r="K60" s="168"/>
      <c r="L60" s="168"/>
      <c r="M60" s="168"/>
    </row>
    <row r="61" spans="2:13" ht="15" thickBot="1" x14ac:dyDescent="0.4">
      <c r="B61" s="380"/>
      <c r="C61" s="117" t="s">
        <v>218</v>
      </c>
      <c r="D61" s="118">
        <v>28.2308159974624</v>
      </c>
      <c r="E61" s="119">
        <v>6.8726705611799845</v>
      </c>
      <c r="F61" s="118">
        <v>4.5465359097036826</v>
      </c>
      <c r="G61" s="119">
        <v>4.0178689434590682</v>
      </c>
      <c r="I61" s="169"/>
      <c r="J61" s="168"/>
      <c r="K61" s="168"/>
      <c r="L61" s="168"/>
      <c r="M61" s="168"/>
    </row>
    <row r="62" spans="2:13" ht="15" thickBot="1" x14ac:dyDescent="0.4">
      <c r="B62" s="381"/>
      <c r="C62" s="117" t="s">
        <v>247</v>
      </c>
      <c r="D62" s="118">
        <v>32.090803559912288</v>
      </c>
      <c r="E62" s="119">
        <v>7.1198245840319876</v>
      </c>
      <c r="F62" s="118">
        <v>6.3975235392751193</v>
      </c>
      <c r="G62" s="119">
        <v>4.8497355862246865</v>
      </c>
      <c r="I62" s="169"/>
      <c r="J62" s="168"/>
      <c r="K62" s="168"/>
      <c r="L62" s="168"/>
      <c r="M62" s="168"/>
    </row>
    <row r="63" spans="2:13" ht="15" thickBot="1" x14ac:dyDescent="0.4">
      <c r="B63" s="72" t="s">
        <v>64</v>
      </c>
      <c r="C63" s="117" t="s">
        <v>210</v>
      </c>
      <c r="D63" s="118">
        <v>27.034294596420352</v>
      </c>
      <c r="E63" s="119">
        <v>7.0963383681045169</v>
      </c>
      <c r="F63" s="118">
        <v>4.5253913807690545</v>
      </c>
      <c r="G63" s="119">
        <v>3.6465472575472377</v>
      </c>
      <c r="I63" s="169"/>
      <c r="J63" s="168"/>
      <c r="K63" s="168"/>
      <c r="L63" s="168"/>
      <c r="M63" s="168"/>
    </row>
    <row r="64" spans="2:13" ht="15" thickBot="1" x14ac:dyDescent="0.4">
      <c r="B64" s="383" t="s">
        <v>65</v>
      </c>
      <c r="C64" s="117" t="s">
        <v>107</v>
      </c>
      <c r="D64" s="118">
        <v>29.326859992127016</v>
      </c>
      <c r="E64" s="119">
        <v>8.004198924025717</v>
      </c>
      <c r="F64" s="118">
        <v>4.8550059047369114</v>
      </c>
      <c r="G64" s="119">
        <v>4.9206140926387612</v>
      </c>
      <c r="I64" s="169"/>
      <c r="J64" s="168"/>
      <c r="K64" s="168"/>
      <c r="L64" s="168"/>
      <c r="M64" s="168"/>
    </row>
    <row r="65" spans="2:13" ht="15" thickBot="1" x14ac:dyDescent="0.4">
      <c r="B65" s="380"/>
      <c r="C65" s="117" t="s">
        <v>212</v>
      </c>
      <c r="D65" s="118">
        <v>24.503152066871895</v>
      </c>
      <c r="E65" s="119">
        <v>6.3894295262982403</v>
      </c>
      <c r="F65" s="118">
        <v>3.3653063281716462</v>
      </c>
      <c r="G65" s="119">
        <v>5.2107968952335169</v>
      </c>
      <c r="I65" s="169"/>
      <c r="J65" s="168"/>
      <c r="K65" s="168"/>
      <c r="L65" s="168"/>
      <c r="M65" s="168"/>
    </row>
    <row r="66" spans="2:13" ht="15" thickBot="1" x14ac:dyDescent="0.4">
      <c r="B66" s="381"/>
      <c r="C66" s="117" t="s">
        <v>216</v>
      </c>
      <c r="D66" s="118">
        <v>27.855936972425436</v>
      </c>
      <c r="E66" s="119">
        <v>7.3860438942037137</v>
      </c>
      <c r="F66" s="118">
        <v>5.2054023635340458</v>
      </c>
      <c r="G66" s="119">
        <v>4.9943725379853685</v>
      </c>
      <c r="I66" s="169"/>
      <c r="J66" s="168"/>
      <c r="K66" s="168"/>
      <c r="L66" s="168"/>
      <c r="M66" s="168"/>
    </row>
    <row r="67" spans="2:13" ht="15" thickBot="1" x14ac:dyDescent="0.4">
      <c r="B67" s="379" t="s">
        <v>66</v>
      </c>
      <c r="C67" s="117" t="s">
        <v>214</v>
      </c>
      <c r="D67" s="118">
        <v>30.921204949450775</v>
      </c>
      <c r="E67" s="119">
        <v>8.7464306845368238</v>
      </c>
      <c r="F67" s="118">
        <v>5.8138039256038896</v>
      </c>
      <c r="G67" s="119">
        <v>2.7782779821469914</v>
      </c>
      <c r="I67" s="169"/>
      <c r="J67" s="168"/>
      <c r="K67" s="168"/>
      <c r="L67" s="168"/>
      <c r="M67" s="168"/>
    </row>
    <row r="68" spans="2:13" ht="15" thickBot="1" x14ac:dyDescent="0.4">
      <c r="B68" s="380"/>
      <c r="C68" s="117" t="s">
        <v>222</v>
      </c>
      <c r="D68" s="118">
        <v>27.424462894804417</v>
      </c>
      <c r="E68" s="119">
        <v>6.6421295900025674</v>
      </c>
      <c r="F68" s="118">
        <v>5.6492339296413592</v>
      </c>
      <c r="G68" s="119">
        <v>3.0814003252589233</v>
      </c>
      <c r="I68" s="169"/>
      <c r="J68" s="168"/>
      <c r="K68" s="168"/>
      <c r="L68" s="168"/>
      <c r="M68" s="168"/>
    </row>
    <row r="69" spans="2:13" ht="15" thickBot="1" x14ac:dyDescent="0.4">
      <c r="B69" s="381"/>
      <c r="C69" s="117" t="s">
        <v>233</v>
      </c>
      <c r="D69" s="118">
        <v>25.755422356794167</v>
      </c>
      <c r="E69" s="119">
        <v>6.5995180127294075</v>
      </c>
      <c r="F69" s="118">
        <v>3.9300500525242539</v>
      </c>
      <c r="G69" s="119">
        <v>3.3121176543286164</v>
      </c>
      <c r="I69" s="169"/>
      <c r="J69" s="168"/>
      <c r="K69" s="168"/>
      <c r="L69" s="168"/>
      <c r="M69" s="168"/>
    </row>
    <row r="70" spans="2:13" ht="15" thickBot="1" x14ac:dyDescent="0.4">
      <c r="B70" s="379" t="s">
        <v>67</v>
      </c>
      <c r="C70" s="117" t="s">
        <v>125</v>
      </c>
      <c r="D70" s="118">
        <v>31.361034346624557</v>
      </c>
      <c r="E70" s="119">
        <v>7.1061981839715749</v>
      </c>
      <c r="F70" s="118">
        <v>5.8971575207264113</v>
      </c>
      <c r="G70" s="119">
        <v>3.6271219897354916</v>
      </c>
      <c r="I70" s="169"/>
      <c r="J70" s="168"/>
      <c r="K70" s="168"/>
      <c r="L70" s="168"/>
      <c r="M70" s="168"/>
    </row>
    <row r="71" spans="2:13" ht="15" thickBot="1" x14ac:dyDescent="0.4">
      <c r="B71" s="380"/>
      <c r="C71" s="117" t="s">
        <v>207</v>
      </c>
      <c r="D71" s="118">
        <v>32.703241168181158</v>
      </c>
      <c r="E71" s="119">
        <v>7.7749161766849699</v>
      </c>
      <c r="F71" s="118">
        <v>5.8797803586180084</v>
      </c>
      <c r="G71" s="119">
        <v>4.4219835754895769</v>
      </c>
      <c r="I71" s="169"/>
      <c r="J71" s="168"/>
      <c r="K71" s="168"/>
      <c r="L71" s="168"/>
      <c r="M71" s="168"/>
    </row>
    <row r="72" spans="2:13" ht="15" thickBot="1" x14ac:dyDescent="0.4">
      <c r="B72" s="380"/>
      <c r="C72" s="117" t="s">
        <v>240</v>
      </c>
      <c r="D72" s="118">
        <v>29.178837532607506</v>
      </c>
      <c r="E72" s="119">
        <v>6.1544229056998709</v>
      </c>
      <c r="F72" s="118">
        <v>5.1234789671816179</v>
      </c>
      <c r="G72" s="119">
        <v>4.404942282759805</v>
      </c>
      <c r="I72" s="169"/>
      <c r="J72" s="168"/>
      <c r="K72" s="168"/>
      <c r="L72" s="168"/>
      <c r="M72" s="168"/>
    </row>
    <row r="73" spans="2:13" ht="15" thickBot="1" x14ac:dyDescent="0.4">
      <c r="B73" s="381"/>
      <c r="C73" s="117" t="s">
        <v>241</v>
      </c>
      <c r="D73" s="118">
        <v>24.60124751006877</v>
      </c>
      <c r="E73" s="119">
        <v>5.6995798013870917</v>
      </c>
      <c r="F73" s="118">
        <v>3.7221745641711621</v>
      </c>
      <c r="G73" s="119">
        <v>4.2746848510403188</v>
      </c>
      <c r="I73" s="169"/>
      <c r="J73" s="168"/>
      <c r="K73" s="168"/>
      <c r="L73" s="168"/>
      <c r="M73" s="168"/>
    </row>
    <row r="74" spans="2:13" ht="15" thickBot="1" x14ac:dyDescent="0.4">
      <c r="B74" s="379" t="s">
        <v>68</v>
      </c>
      <c r="C74" s="117" t="s">
        <v>131</v>
      </c>
      <c r="D74" s="118">
        <v>31.784163355816318</v>
      </c>
      <c r="E74" s="119">
        <v>7.2992700729927007</v>
      </c>
      <c r="F74" s="118">
        <v>7.022082601866396</v>
      </c>
      <c r="G74" s="119">
        <v>4.8969786565647233</v>
      </c>
      <c r="I74" s="169"/>
      <c r="J74" s="168"/>
      <c r="K74" s="168"/>
      <c r="L74" s="168"/>
      <c r="M74" s="168"/>
    </row>
    <row r="75" spans="2:13" ht="15" thickBot="1" x14ac:dyDescent="0.4">
      <c r="B75" s="380"/>
      <c r="C75" s="117" t="s">
        <v>123</v>
      </c>
      <c r="D75" s="118">
        <v>32.31570885828841</v>
      </c>
      <c r="E75" s="119">
        <v>7.2980643611190361</v>
      </c>
      <c r="F75" s="118">
        <v>5.5261063475140029</v>
      </c>
      <c r="G75" s="119">
        <v>5.1056417341161984</v>
      </c>
      <c r="I75" s="169"/>
      <c r="J75" s="168"/>
      <c r="K75" s="168"/>
      <c r="L75" s="168"/>
      <c r="M75" s="168"/>
    </row>
    <row r="76" spans="2:13" ht="15" thickBot="1" x14ac:dyDescent="0.4">
      <c r="B76" s="380"/>
      <c r="C76" s="117" t="s">
        <v>145</v>
      </c>
      <c r="D76" s="118">
        <v>30.974569343499649</v>
      </c>
      <c r="E76" s="119">
        <v>7.1937099626937764</v>
      </c>
      <c r="F76" s="118">
        <v>5.1426108410992697</v>
      </c>
      <c r="G76" s="119">
        <v>5.4398715833593432</v>
      </c>
      <c r="I76" s="169"/>
      <c r="J76" s="168"/>
      <c r="K76" s="168"/>
      <c r="L76" s="168"/>
      <c r="M76" s="168"/>
    </row>
    <row r="77" spans="2:13" ht="15" thickBot="1" x14ac:dyDescent="0.4">
      <c r="B77" s="381"/>
      <c r="C77" s="117" t="s">
        <v>226</v>
      </c>
      <c r="D77" s="118">
        <v>33.472175316146952</v>
      </c>
      <c r="E77" s="119">
        <v>7.429922323539345</v>
      </c>
      <c r="F77" s="118">
        <v>6.9796240009005963</v>
      </c>
      <c r="G77" s="119">
        <v>4.5780329468272729</v>
      </c>
      <c r="I77" s="169"/>
      <c r="J77" s="168"/>
      <c r="K77" s="168"/>
      <c r="L77" s="168"/>
      <c r="M77" s="168"/>
    </row>
    <row r="78" spans="2:13" ht="15" thickBot="1" x14ac:dyDescent="0.4">
      <c r="B78" s="379" t="s">
        <v>69</v>
      </c>
      <c r="C78" s="117" t="s">
        <v>220</v>
      </c>
      <c r="D78" s="118">
        <v>25.636962595388017</v>
      </c>
      <c r="E78" s="119">
        <v>6.0714732496559769</v>
      </c>
      <c r="F78" s="118">
        <v>4.7204036528918731</v>
      </c>
      <c r="G78" s="119">
        <v>3.9364496893373917</v>
      </c>
      <c r="I78" s="169"/>
      <c r="J78" s="168"/>
      <c r="K78" s="168"/>
      <c r="L78" s="168"/>
      <c r="M78" s="168"/>
    </row>
    <row r="79" spans="2:13" ht="15" thickBot="1" x14ac:dyDescent="0.4">
      <c r="B79" s="381"/>
      <c r="C79" s="117" t="s">
        <v>223</v>
      </c>
      <c r="D79" s="118">
        <v>29.031462495155548</v>
      </c>
      <c r="E79" s="119">
        <v>7.2050170876933368</v>
      </c>
      <c r="F79" s="118">
        <v>4.6859035338054467</v>
      </c>
      <c r="G79" s="119">
        <v>4.4392770320262125</v>
      </c>
      <c r="I79" s="169"/>
      <c r="J79" s="168"/>
      <c r="K79" s="168"/>
      <c r="L79" s="168"/>
      <c r="M79" s="168"/>
    </row>
    <row r="80" spans="2:13" ht="15" thickBot="1" x14ac:dyDescent="0.4">
      <c r="B80" s="379" t="s">
        <v>70</v>
      </c>
      <c r="C80" s="117" t="s">
        <v>152</v>
      </c>
      <c r="D80" s="118">
        <v>27.757118199295547</v>
      </c>
      <c r="E80" s="119">
        <v>7.6619749933343622</v>
      </c>
      <c r="F80" s="118">
        <v>4.2098763699639354</v>
      </c>
      <c r="G80" s="119">
        <v>5.0237858014902965</v>
      </c>
      <c r="I80" s="169"/>
      <c r="J80" s="168"/>
      <c r="K80" s="168"/>
      <c r="L80" s="168"/>
      <c r="M80" s="168"/>
    </row>
    <row r="81" spans="2:13" ht="15" thickBot="1" x14ac:dyDescent="0.4">
      <c r="B81" s="380"/>
      <c r="C81" s="117" t="s">
        <v>221</v>
      </c>
      <c r="D81" s="118">
        <v>24.866894408026347</v>
      </c>
      <c r="E81" s="119">
        <v>6.2782753208383344</v>
      </c>
      <c r="F81" s="118">
        <v>3.7854307081525249</v>
      </c>
      <c r="G81" s="119">
        <v>4.5548271935493796</v>
      </c>
      <c r="I81" s="169"/>
      <c r="J81" s="168"/>
      <c r="K81" s="168"/>
      <c r="L81" s="168"/>
      <c r="M81" s="168"/>
    </row>
    <row r="82" spans="2:13" ht="15" thickBot="1" x14ac:dyDescent="0.4">
      <c r="B82" s="381"/>
      <c r="C82" s="117" t="s">
        <v>239</v>
      </c>
      <c r="D82" s="118">
        <v>29.989658738366078</v>
      </c>
      <c r="E82" s="119">
        <v>7.4065792783476336</v>
      </c>
      <c r="F82" s="118">
        <v>4.5557449900779785</v>
      </c>
      <c r="G82" s="119">
        <v>5.6178205092372613</v>
      </c>
      <c r="I82" s="169"/>
      <c r="J82" s="168"/>
      <c r="K82" s="168"/>
      <c r="L82" s="168"/>
      <c r="M82" s="168"/>
    </row>
    <row r="83" spans="2:13" ht="15" thickBot="1" x14ac:dyDescent="0.4">
      <c r="B83" s="379" t="s">
        <v>71</v>
      </c>
      <c r="C83" s="117" t="s">
        <v>196</v>
      </c>
      <c r="D83" s="118">
        <v>29.746176935110817</v>
      </c>
      <c r="E83" s="119">
        <v>7.0211157436169973</v>
      </c>
      <c r="F83" s="118">
        <v>5.0150826740121408</v>
      </c>
      <c r="G83" s="119">
        <v>3.1886943569092119</v>
      </c>
      <c r="I83" s="169"/>
      <c r="J83" s="168"/>
      <c r="K83" s="168"/>
      <c r="L83" s="168"/>
      <c r="M83" s="168"/>
    </row>
    <row r="84" spans="2:13" ht="15" thickBot="1" x14ac:dyDescent="0.4">
      <c r="B84" s="381"/>
      <c r="C84" s="117" t="s">
        <v>217</v>
      </c>
      <c r="D84" s="118">
        <v>31.214223180012123</v>
      </c>
      <c r="E84" s="119">
        <v>7.5089231598087416</v>
      </c>
      <c r="F84" s="118">
        <v>5.0676813253417734</v>
      </c>
      <c r="G84" s="119">
        <v>3.2830493635935079</v>
      </c>
      <c r="I84" s="169"/>
      <c r="J84" s="168"/>
      <c r="K84" s="168"/>
      <c r="L84" s="168"/>
      <c r="M84" s="168"/>
    </row>
    <row r="85" spans="2:13" ht="15" thickBot="1" x14ac:dyDescent="0.4">
      <c r="B85" s="379" t="s">
        <v>72</v>
      </c>
      <c r="C85" s="117" t="s">
        <v>139</v>
      </c>
      <c r="D85" s="118">
        <v>25.846576338267067</v>
      </c>
      <c r="E85" s="119">
        <v>6.5827999111523932</v>
      </c>
      <c r="F85" s="118">
        <v>3.5942895220402638</v>
      </c>
      <c r="G85" s="119">
        <v>3.1096662156977568</v>
      </c>
      <c r="I85" s="169"/>
      <c r="J85" s="168"/>
      <c r="K85" s="168"/>
      <c r="L85" s="168"/>
      <c r="M85" s="168"/>
    </row>
    <row r="86" spans="2:13" ht="15" thickBot="1" x14ac:dyDescent="0.4">
      <c r="B86" s="380"/>
      <c r="C86" s="117" t="s">
        <v>113</v>
      </c>
      <c r="D86" s="118">
        <v>21.123119304937489</v>
      </c>
      <c r="E86" s="119">
        <v>4.4755244755244759</v>
      </c>
      <c r="F86" s="118">
        <v>2.6785335876244969</v>
      </c>
      <c r="G86" s="119">
        <v>4.7806738715829624</v>
      </c>
      <c r="I86" s="169"/>
      <c r="J86" s="168"/>
      <c r="K86" s="168"/>
      <c r="L86" s="168"/>
      <c r="M86" s="168"/>
    </row>
    <row r="87" spans="2:13" ht="15" thickBot="1" x14ac:dyDescent="0.4">
      <c r="B87" s="381"/>
      <c r="C87" s="117" t="s">
        <v>242</v>
      </c>
      <c r="D87" s="118">
        <v>26.555625392834695</v>
      </c>
      <c r="E87" s="119">
        <v>6.2629074256981232</v>
      </c>
      <c r="F87" s="118">
        <v>3.2773637424800217</v>
      </c>
      <c r="G87" s="119">
        <v>4.2426147077309873</v>
      </c>
      <c r="I87" s="169"/>
      <c r="J87" s="168"/>
      <c r="K87" s="168"/>
      <c r="L87" s="168"/>
      <c r="M87" s="168"/>
    </row>
    <row r="88" spans="2:13" ht="15" thickBot="1" x14ac:dyDescent="0.4">
      <c r="B88" s="379" t="s">
        <v>73</v>
      </c>
      <c r="C88" s="117" t="s">
        <v>238</v>
      </c>
      <c r="D88" s="118">
        <v>32.200438177630474</v>
      </c>
      <c r="E88" s="119">
        <v>7.7074321667322065</v>
      </c>
      <c r="F88" s="118">
        <v>5.8648390539857314</v>
      </c>
      <c r="G88" s="119">
        <v>4.3593056569855619</v>
      </c>
      <c r="I88" s="169"/>
      <c r="J88" s="168"/>
      <c r="K88" s="168"/>
      <c r="L88" s="168"/>
      <c r="M88" s="168"/>
    </row>
    <row r="89" spans="2:13" ht="15" thickBot="1" x14ac:dyDescent="0.4">
      <c r="B89" s="381"/>
      <c r="C89" s="117" t="s">
        <v>245</v>
      </c>
      <c r="D89" s="118">
        <v>32.123515759023178</v>
      </c>
      <c r="E89" s="119">
        <v>7.6020047764808769</v>
      </c>
      <c r="F89" s="118">
        <v>5.583773419893034</v>
      </c>
      <c r="G89" s="119">
        <v>5.5501362306165696</v>
      </c>
      <c r="I89" s="169"/>
      <c r="J89" s="168"/>
      <c r="K89" s="168"/>
      <c r="L89" s="168"/>
      <c r="M89" s="168"/>
    </row>
    <row r="90" spans="2:13" ht="15" thickBot="1" x14ac:dyDescent="0.4">
      <c r="B90" s="379" t="s">
        <v>74</v>
      </c>
      <c r="C90" s="117" t="s">
        <v>201</v>
      </c>
      <c r="D90" s="118">
        <v>29.753532281568777</v>
      </c>
      <c r="E90" s="119">
        <v>7.020211620097573</v>
      </c>
      <c r="F90" s="118">
        <v>5.1194323005765696</v>
      </c>
      <c r="G90" s="119">
        <v>4.9673699550148891</v>
      </c>
      <c r="I90" s="169"/>
      <c r="J90" s="168"/>
      <c r="K90" s="168"/>
      <c r="L90" s="168"/>
      <c r="M90" s="168"/>
    </row>
    <row r="91" spans="2:13" ht="15" thickBot="1" x14ac:dyDescent="0.4">
      <c r="B91" s="381"/>
      <c r="C91" s="117" t="s">
        <v>225</v>
      </c>
      <c r="D91" s="118">
        <v>28.690490146969488</v>
      </c>
      <c r="E91" s="119">
        <v>6.6290805614468873</v>
      </c>
      <c r="F91" s="118">
        <v>5.2222660371526928</v>
      </c>
      <c r="G91" s="119">
        <v>4.0712359718210784</v>
      </c>
      <c r="I91" s="169"/>
      <c r="J91" s="168"/>
      <c r="K91" s="168"/>
      <c r="L91" s="168"/>
      <c r="M91" s="168"/>
    </row>
    <row r="92" spans="2:13" ht="15" thickBot="1" x14ac:dyDescent="0.4">
      <c r="B92" s="379" t="s">
        <v>75</v>
      </c>
      <c r="C92" s="117" t="s">
        <v>164</v>
      </c>
      <c r="D92" s="118">
        <v>23.342419472492036</v>
      </c>
      <c r="E92" s="119">
        <v>6.0275655545744229</v>
      </c>
      <c r="F92" s="118">
        <v>4.1079586900602756</v>
      </c>
      <c r="G92" s="119">
        <v>4.7222328867048029</v>
      </c>
      <c r="I92" s="169"/>
      <c r="J92" s="168"/>
      <c r="K92" s="168"/>
      <c r="L92" s="168"/>
      <c r="M92" s="168"/>
    </row>
    <row r="93" spans="2:13" ht="15" thickBot="1" x14ac:dyDescent="0.4">
      <c r="B93" s="381"/>
      <c r="C93" s="117" t="s">
        <v>213</v>
      </c>
      <c r="D93" s="118">
        <v>30.189527305416139</v>
      </c>
      <c r="E93" s="119">
        <v>8.0904936699378229</v>
      </c>
      <c r="F93" s="118">
        <v>5.3187504681998652</v>
      </c>
      <c r="G93" s="119">
        <v>4.3448947486703124</v>
      </c>
      <c r="I93" s="169"/>
      <c r="J93" s="168"/>
      <c r="K93" s="168"/>
      <c r="L93" s="168"/>
      <c r="M93" s="168"/>
    </row>
    <row r="94" spans="2:13" x14ac:dyDescent="0.35">
      <c r="F94" s="382"/>
      <c r="G94" s="382"/>
    </row>
  </sheetData>
  <mergeCells count="37">
    <mergeCell ref="B29:B31"/>
    <mergeCell ref="B2:M2"/>
    <mergeCell ref="B4:M4"/>
    <mergeCell ref="D6:G6"/>
    <mergeCell ref="B8:B9"/>
    <mergeCell ref="B10:B12"/>
    <mergeCell ref="B13:B14"/>
    <mergeCell ref="B15:B16"/>
    <mergeCell ref="B17:B19"/>
    <mergeCell ref="B20:B21"/>
    <mergeCell ref="B22:B25"/>
    <mergeCell ref="B26:B28"/>
    <mergeCell ref="B6:B7"/>
    <mergeCell ref="C6:C7"/>
    <mergeCell ref="B32:B35"/>
    <mergeCell ref="B36:B37"/>
    <mergeCell ref="B39:B40"/>
    <mergeCell ref="B41:B42"/>
    <mergeCell ref="B43:B45"/>
    <mergeCell ref="B47:B48"/>
    <mergeCell ref="B49:B50"/>
    <mergeCell ref="B52:B54"/>
    <mergeCell ref="B55:B57"/>
    <mergeCell ref="B58:B59"/>
    <mergeCell ref="B60:B62"/>
    <mergeCell ref="B78:B79"/>
    <mergeCell ref="B80:B82"/>
    <mergeCell ref="F94:G94"/>
    <mergeCell ref="B85:B87"/>
    <mergeCell ref="B88:B89"/>
    <mergeCell ref="B90:B91"/>
    <mergeCell ref="B92:B93"/>
    <mergeCell ref="B83:B84"/>
    <mergeCell ref="B67:B69"/>
    <mergeCell ref="B70:B73"/>
    <mergeCell ref="B74:B77"/>
    <mergeCell ref="B64:B6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N54"/>
  <sheetViews>
    <sheetView showGridLines="0" workbookViewId="0">
      <selection activeCell="B6" sqref="B6:L13"/>
    </sheetView>
  </sheetViews>
  <sheetFormatPr baseColWidth="10" defaultRowHeight="14.5" x14ac:dyDescent="0.35"/>
  <cols>
    <col min="1" max="1" width="2.7265625" customWidth="1"/>
    <col min="2" max="2" width="15.54296875" customWidth="1"/>
    <col min="4" max="4" width="12.81640625" bestFit="1" customWidth="1"/>
    <col min="5" max="5" width="14.26953125" bestFit="1" customWidth="1"/>
    <col min="9" max="9" width="14" customWidth="1"/>
    <col min="10" max="10" width="12.26953125" customWidth="1"/>
    <col min="11" max="12" width="10.1796875" customWidth="1"/>
  </cols>
  <sheetData>
    <row r="1" spans="2:13" ht="9" customHeight="1" x14ac:dyDescent="0.35"/>
    <row r="2" spans="2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39" t="str">
        <f>CONCATENATE("Tableau 2 : Taux de prévalence et âge des assurés pris en charge au titre d’une ALD 1 à 32 au 31 décembre ",'Prevalence Tableau 1'!A1," par régime")</f>
        <v>Tableau 2 : Taux de prévalence et âge des assurés pris en charge au titre d’une ALD 1 à 32 au 31 décembre 2020 par régime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2:13" ht="30.75" customHeight="1" x14ac:dyDescent="0.35">
      <c r="B6" s="345"/>
      <c r="C6" s="350" t="str">
        <f>CONCATENATE("Population RNIAM au 01/01/",'Prevalence Tableau 1'!A1+1)</f>
        <v>Population RNIAM au 01/01/2021</v>
      </c>
      <c r="D6" s="350" t="s">
        <v>7</v>
      </c>
      <c r="E6" s="348" t="s">
        <v>33</v>
      </c>
      <c r="F6" s="350" t="s">
        <v>9</v>
      </c>
      <c r="G6" s="350" t="s">
        <v>10</v>
      </c>
      <c r="H6" s="350" t="s">
        <v>8</v>
      </c>
      <c r="I6" s="350" t="s">
        <v>391</v>
      </c>
      <c r="J6" s="340" t="s">
        <v>387</v>
      </c>
      <c r="K6" s="340"/>
      <c r="L6" s="340"/>
    </row>
    <row r="7" spans="2:13" ht="24" customHeight="1" x14ac:dyDescent="0.35">
      <c r="B7" s="345"/>
      <c r="C7" s="348"/>
      <c r="D7" s="348"/>
      <c r="E7" s="349"/>
      <c r="F7" s="348"/>
      <c r="G7" s="348"/>
      <c r="H7" s="348"/>
      <c r="I7" s="348"/>
      <c r="J7" s="340"/>
      <c r="K7" s="340"/>
      <c r="L7" s="340"/>
    </row>
    <row r="8" spans="2:13" x14ac:dyDescent="0.35">
      <c r="B8" s="247" t="s">
        <v>14</v>
      </c>
      <c r="C8" s="224">
        <v>1923345</v>
      </c>
      <c r="D8" s="224">
        <v>293683</v>
      </c>
      <c r="E8" s="225">
        <f>D8/$D$11</f>
        <v>0.42691819035518974</v>
      </c>
      <c r="F8" s="226">
        <v>64.687416364000001</v>
      </c>
      <c r="G8" s="227">
        <v>67</v>
      </c>
      <c r="H8" s="228">
        <f>D8/C8*1000</f>
        <v>152.69387447389835</v>
      </c>
      <c r="I8" s="228">
        <v>214.74387240000001</v>
      </c>
      <c r="J8" s="60" t="s">
        <v>99</v>
      </c>
      <c r="K8" s="351" t="s">
        <v>3</v>
      </c>
      <c r="L8" s="351"/>
    </row>
    <row r="9" spans="2:13" x14ac:dyDescent="0.35">
      <c r="B9" s="247" t="s">
        <v>12</v>
      </c>
      <c r="C9" s="224">
        <v>1218911</v>
      </c>
      <c r="D9" s="224">
        <v>394114</v>
      </c>
      <c r="E9" s="225">
        <f t="shared" ref="E9:E11" si="0">D9/$D$11</f>
        <v>0.57291173024535047</v>
      </c>
      <c r="F9" s="226">
        <v>78.690678332000005</v>
      </c>
      <c r="G9" s="227">
        <v>82</v>
      </c>
      <c r="H9" s="228">
        <f>D9/C9*1000</f>
        <v>323.33287664152675</v>
      </c>
      <c r="I9" s="228">
        <v>215.77607609999998</v>
      </c>
      <c r="J9" s="234">
        <v>0.99521726229999996</v>
      </c>
      <c r="K9" s="235">
        <v>0.98996628649999996</v>
      </c>
      <c r="L9" s="235">
        <v>1.0004960904</v>
      </c>
    </row>
    <row r="10" spans="2:13" x14ac:dyDescent="0.35">
      <c r="B10" s="247" t="s">
        <v>15</v>
      </c>
      <c r="C10" s="249"/>
      <c r="D10" s="249">
        <v>117</v>
      </c>
      <c r="E10" s="225">
        <f t="shared" si="0"/>
        <v>1.700793994598162E-4</v>
      </c>
      <c r="F10" s="226">
        <v>63.696581197</v>
      </c>
      <c r="G10" s="227">
        <v>63</v>
      </c>
      <c r="H10" s="228"/>
      <c r="I10" s="249"/>
      <c r="J10" s="346"/>
      <c r="K10" s="346"/>
      <c r="L10" s="346"/>
    </row>
    <row r="11" spans="2:13" x14ac:dyDescent="0.35">
      <c r="B11" s="248" t="s">
        <v>5</v>
      </c>
      <c r="C11" s="229">
        <f>SUM(C8:C10)</f>
        <v>3142256</v>
      </c>
      <c r="D11" s="229">
        <f>SUM(D8:D10)</f>
        <v>687914</v>
      </c>
      <c r="E11" s="230">
        <f t="shared" si="0"/>
        <v>1</v>
      </c>
      <c r="F11" s="231">
        <v>72.709880885999993</v>
      </c>
      <c r="G11" s="232">
        <v>75</v>
      </c>
      <c r="H11" s="233">
        <f>D11/C11*1000</f>
        <v>218.92360138702892</v>
      </c>
      <c r="I11" s="249" t="s">
        <v>100</v>
      </c>
      <c r="J11" s="346"/>
      <c r="K11" s="347"/>
      <c r="L11" s="347"/>
    </row>
    <row r="12" spans="2:13" x14ac:dyDescent="0.35">
      <c r="B12" s="236" t="s">
        <v>101</v>
      </c>
    </row>
    <row r="13" spans="2:13" x14ac:dyDescent="0.35">
      <c r="B13" s="236" t="s">
        <v>98</v>
      </c>
      <c r="F13" s="157"/>
      <c r="G13" s="105"/>
      <c r="I13" s="150"/>
      <c r="J13" s="150"/>
    </row>
    <row r="14" spans="2:13" x14ac:dyDescent="0.35">
      <c r="I14" s="150"/>
      <c r="J14" s="150"/>
    </row>
    <row r="15" spans="2:13" x14ac:dyDescent="0.35">
      <c r="I15" s="150"/>
      <c r="J15" s="150"/>
    </row>
    <row r="16" spans="2:13" s="167" customFormat="1" x14ac:dyDescent="0.35">
      <c r="F16" s="105"/>
    </row>
    <row r="17" spans="2:14" s="167" customFormat="1" x14ac:dyDescent="0.35"/>
    <row r="18" spans="2:14" s="193" customFormat="1" ht="15" thickBot="1" x14ac:dyDescent="0.4">
      <c r="B18" s="277" t="s">
        <v>421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2:14" s="193" customFormat="1" ht="15" thickTop="1" x14ac:dyDescent="0.35">
      <c r="B19" s="278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spans="2:14" s="193" customFormat="1" x14ac:dyDescent="0.35">
      <c r="B20" s="278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2:14" s="167" customFormat="1" x14ac:dyDescent="0.35">
      <c r="B21" s="182" t="s">
        <v>322</v>
      </c>
    </row>
    <row r="22" spans="2:14" x14ac:dyDescent="0.35">
      <c r="C22" s="122"/>
      <c r="D22" s="122"/>
      <c r="E22" s="122"/>
      <c r="F22" s="122"/>
      <c r="G22" s="122"/>
      <c r="H22" s="167"/>
      <c r="I22" s="167"/>
      <c r="J22" s="167"/>
      <c r="K22" s="167"/>
      <c r="L22" s="167"/>
      <c r="M22" s="167"/>
    </row>
    <row r="23" spans="2:14" ht="30" customHeight="1" x14ac:dyDescent="0.35">
      <c r="B23" s="345"/>
      <c r="C23" s="344">
        <v>2018</v>
      </c>
      <c r="D23" s="344">
        <v>2019</v>
      </c>
      <c r="E23" s="344">
        <v>2020</v>
      </c>
      <c r="F23" s="344">
        <v>2021</v>
      </c>
      <c r="G23" s="342" t="s">
        <v>303</v>
      </c>
      <c r="H23" s="342" t="s">
        <v>304</v>
      </c>
      <c r="I23" s="342" t="s">
        <v>306</v>
      </c>
      <c r="J23" s="167"/>
      <c r="K23" s="167"/>
      <c r="L23" s="167"/>
      <c r="M23" s="167"/>
    </row>
    <row r="24" spans="2:14" x14ac:dyDescent="0.35">
      <c r="B24" s="345"/>
      <c r="C24" s="344"/>
      <c r="D24" s="344"/>
      <c r="E24" s="344"/>
      <c r="F24" s="344"/>
      <c r="G24" s="342"/>
      <c r="H24" s="342"/>
      <c r="I24" s="342"/>
      <c r="J24" s="167"/>
      <c r="K24" s="167"/>
      <c r="L24" s="167"/>
      <c r="M24" s="167"/>
    </row>
    <row r="25" spans="2:14" x14ac:dyDescent="0.35">
      <c r="B25" s="7" t="s">
        <v>14</v>
      </c>
      <c r="C25" s="141">
        <v>1854938</v>
      </c>
      <c r="D25" s="141">
        <v>1888189</v>
      </c>
      <c r="E25" s="141">
        <v>1917848</v>
      </c>
      <c r="F25" s="141">
        <v>1923345</v>
      </c>
      <c r="G25" s="186" t="s">
        <v>317</v>
      </c>
      <c r="H25" s="186" t="s">
        <v>319</v>
      </c>
      <c r="I25" s="186" t="s">
        <v>311</v>
      </c>
      <c r="J25" s="167"/>
      <c r="K25" s="167"/>
      <c r="L25" s="167"/>
      <c r="M25" s="167"/>
      <c r="N25" s="167"/>
    </row>
    <row r="26" spans="2:14" x14ac:dyDescent="0.35">
      <c r="B26" s="7" t="s">
        <v>12</v>
      </c>
      <c r="C26" s="141">
        <v>1338358</v>
      </c>
      <c r="D26" s="141">
        <v>1299075</v>
      </c>
      <c r="E26" s="141">
        <v>1259401</v>
      </c>
      <c r="F26" s="141">
        <v>1218911</v>
      </c>
      <c r="G26" s="184" t="s">
        <v>318</v>
      </c>
      <c r="H26" s="184" t="s">
        <v>320</v>
      </c>
      <c r="I26" s="184" t="s">
        <v>321</v>
      </c>
      <c r="J26" s="167"/>
      <c r="K26" s="167"/>
      <c r="L26" s="167"/>
      <c r="M26" s="167"/>
      <c r="N26" s="167"/>
    </row>
    <row r="27" spans="2:14" x14ac:dyDescent="0.35">
      <c r="B27" s="78" t="s">
        <v>5</v>
      </c>
      <c r="C27" s="38">
        <f>SUM(C25:C26)</f>
        <v>3193296</v>
      </c>
      <c r="D27" s="38">
        <f>SUM(D25:D26)</f>
        <v>3187264</v>
      </c>
      <c r="E27" s="38">
        <f>SUM(E25:E26)</f>
        <v>3177249</v>
      </c>
      <c r="F27" s="38">
        <f>SUM(F25:F26)</f>
        <v>3142256</v>
      </c>
      <c r="G27" s="184" t="s">
        <v>309</v>
      </c>
      <c r="H27" s="184" t="s">
        <v>311</v>
      </c>
      <c r="I27" s="184" t="s">
        <v>314</v>
      </c>
      <c r="J27" s="167"/>
      <c r="K27" s="167"/>
      <c r="L27" s="167"/>
      <c r="M27" s="167"/>
      <c r="N27" s="167"/>
    </row>
    <row r="28" spans="2:14" s="167" customFormat="1" x14ac:dyDescent="0.35"/>
    <row r="29" spans="2:14" s="167" customFormat="1" x14ac:dyDescent="0.35">
      <c r="B29" s="182" t="s">
        <v>422</v>
      </c>
    </row>
    <row r="30" spans="2:14" s="167" customFormat="1" x14ac:dyDescent="0.35"/>
    <row r="31" spans="2:14" s="167" customFormat="1" x14ac:dyDescent="0.35">
      <c r="B31" s="343" t="s">
        <v>388</v>
      </c>
      <c r="C31" s="344">
        <v>2018</v>
      </c>
      <c r="D31" s="344">
        <v>2019</v>
      </c>
      <c r="E31" s="344">
        <v>2020</v>
      </c>
      <c r="F31" s="344">
        <v>2021</v>
      </c>
    </row>
    <row r="32" spans="2:14" x14ac:dyDescent="0.35">
      <c r="B32" s="343"/>
      <c r="C32" s="344"/>
      <c r="D32" s="344"/>
      <c r="E32" s="344"/>
      <c r="F32" s="344"/>
      <c r="H32" s="167"/>
      <c r="I32" s="167"/>
      <c r="J32" s="167"/>
      <c r="K32" s="167"/>
      <c r="L32" s="167"/>
      <c r="M32" s="167"/>
    </row>
    <row r="33" spans="2:9" x14ac:dyDescent="0.35">
      <c r="B33" s="247" t="s">
        <v>14</v>
      </c>
      <c r="C33" s="94">
        <v>41.905430000000003</v>
      </c>
      <c r="D33" s="94">
        <v>41.973779999999998</v>
      </c>
      <c r="E33" s="94">
        <v>42.091720000000002</v>
      </c>
      <c r="F33" s="94">
        <v>42.320659999999997</v>
      </c>
    </row>
    <row r="34" spans="2:9" x14ac:dyDescent="0.35">
      <c r="B34" s="247" t="s">
        <v>316</v>
      </c>
      <c r="C34" s="94">
        <v>62.750320000000002</v>
      </c>
      <c r="D34" s="94">
        <v>62.593069999999997</v>
      </c>
      <c r="E34" s="94">
        <v>62.370629999999998</v>
      </c>
      <c r="F34" s="94">
        <v>62.132260000000002</v>
      </c>
    </row>
    <row r="35" spans="2:9" x14ac:dyDescent="0.35">
      <c r="B35" s="247" t="s">
        <v>5</v>
      </c>
      <c r="C35" s="188">
        <v>50.6</v>
      </c>
      <c r="D35" s="188">
        <v>50.4</v>
      </c>
      <c r="E35" s="188">
        <v>50.129890000000003</v>
      </c>
      <c r="F35" s="188">
        <v>50.005769999999998</v>
      </c>
    </row>
    <row r="36" spans="2:9" x14ac:dyDescent="0.35">
      <c r="C36" s="167"/>
      <c r="D36" s="167"/>
      <c r="E36" s="167"/>
      <c r="F36" s="167"/>
    </row>
    <row r="37" spans="2:9" s="193" customFormat="1" x14ac:dyDescent="0.35">
      <c r="B37" s="279" t="s">
        <v>335</v>
      </c>
    </row>
    <row r="39" spans="2:9" ht="26" x14ac:dyDescent="0.35">
      <c r="B39" s="221" t="s">
        <v>335</v>
      </c>
      <c r="C39" s="173">
        <v>2017</v>
      </c>
      <c r="D39" s="222">
        <v>2018</v>
      </c>
      <c r="E39" s="222">
        <v>2019</v>
      </c>
      <c r="F39" s="222">
        <v>2020</v>
      </c>
      <c r="G39" s="220" t="s">
        <v>329</v>
      </c>
      <c r="H39" s="220" t="s">
        <v>347</v>
      </c>
    </row>
    <row r="40" spans="2:9" x14ac:dyDescent="0.35">
      <c r="B40" s="243" t="s">
        <v>14</v>
      </c>
      <c r="C40" s="24">
        <v>143.4</v>
      </c>
      <c r="D40" s="245">
        <v>146.80000000000001</v>
      </c>
      <c r="E40" s="228">
        <v>149.28451055558102</v>
      </c>
      <c r="F40" s="228">
        <v>152.69387447389835</v>
      </c>
      <c r="G40" s="239" t="s">
        <v>348</v>
      </c>
      <c r="H40" s="239" t="s">
        <v>344</v>
      </c>
      <c r="I40" s="105"/>
    </row>
    <row r="41" spans="2:9" x14ac:dyDescent="0.35">
      <c r="B41" s="243" t="s">
        <v>12</v>
      </c>
      <c r="C41" s="24">
        <v>313.60000000000002</v>
      </c>
      <c r="D41" s="245">
        <v>319.39999999999998</v>
      </c>
      <c r="E41" s="228">
        <v>323.47838377133257</v>
      </c>
      <c r="F41" s="228">
        <v>323.33287664152675</v>
      </c>
      <c r="G41" s="239" t="s">
        <v>349</v>
      </c>
      <c r="H41" s="240" t="s">
        <v>351</v>
      </c>
      <c r="I41" s="105"/>
    </row>
    <row r="42" spans="2:9" x14ac:dyDescent="0.35">
      <c r="B42" s="244" t="s">
        <v>5</v>
      </c>
      <c r="C42" s="78">
        <v>214.8</v>
      </c>
      <c r="D42" s="246">
        <v>217.2</v>
      </c>
      <c r="E42" s="233">
        <v>218.37319014027545</v>
      </c>
      <c r="F42" s="233">
        <v>218.92360138702892</v>
      </c>
      <c r="G42" s="239" t="s">
        <v>350</v>
      </c>
      <c r="H42" s="239" t="s">
        <v>342</v>
      </c>
      <c r="I42" s="105"/>
    </row>
    <row r="44" spans="2:9" x14ac:dyDescent="0.35">
      <c r="B44" s="182" t="s">
        <v>424</v>
      </c>
    </row>
    <row r="45" spans="2:9" x14ac:dyDescent="0.35">
      <c r="D45" s="176"/>
      <c r="E45" s="176"/>
      <c r="G45" s="106"/>
      <c r="H45" s="106"/>
    </row>
    <row r="46" spans="2:9" x14ac:dyDescent="0.35">
      <c r="B46" s="268" t="s">
        <v>423</v>
      </c>
      <c r="C46" s="268" t="s">
        <v>2</v>
      </c>
      <c r="D46" s="268" t="s">
        <v>4</v>
      </c>
      <c r="E46" s="280"/>
      <c r="F46" s="268" t="s">
        <v>423</v>
      </c>
      <c r="G46" s="268" t="s">
        <v>2</v>
      </c>
      <c r="H46" s="268" t="s">
        <v>4</v>
      </c>
    </row>
    <row r="47" spans="2:9" x14ac:dyDescent="0.35">
      <c r="B47" s="24" t="s">
        <v>14</v>
      </c>
      <c r="C47" s="73">
        <v>841465</v>
      </c>
      <c r="D47" s="73">
        <v>1081880</v>
      </c>
      <c r="F47" s="24" t="s">
        <v>14</v>
      </c>
      <c r="G47" s="107">
        <v>0.43750081238675331</v>
      </c>
      <c r="H47" s="107">
        <v>0.56249918761324669</v>
      </c>
    </row>
    <row r="48" spans="2:9" x14ac:dyDescent="0.35">
      <c r="B48" s="24" t="s">
        <v>316</v>
      </c>
      <c r="C48" s="73">
        <v>550438</v>
      </c>
      <c r="D48" s="73">
        <v>668473</v>
      </c>
      <c r="F48" s="24" t="s">
        <v>316</v>
      </c>
      <c r="G48" s="107">
        <v>0.45158178078629202</v>
      </c>
      <c r="H48" s="107">
        <v>0.54841821921370792</v>
      </c>
    </row>
    <row r="50" spans="2:3" x14ac:dyDescent="0.35">
      <c r="B50" s="193"/>
    </row>
    <row r="52" spans="2:3" x14ac:dyDescent="0.35">
      <c r="B52" s="193"/>
    </row>
    <row r="53" spans="2:3" x14ac:dyDescent="0.35">
      <c r="B53" s="193"/>
      <c r="C53" s="193"/>
    </row>
    <row r="54" spans="2:3" x14ac:dyDescent="0.35">
      <c r="B54" s="193"/>
      <c r="C54" s="193"/>
    </row>
  </sheetData>
  <mergeCells count="27">
    <mergeCell ref="B2:M2"/>
    <mergeCell ref="B4:L4"/>
    <mergeCell ref="B6:B7"/>
    <mergeCell ref="C6:C7"/>
    <mergeCell ref="D6:D7"/>
    <mergeCell ref="F6:F7"/>
    <mergeCell ref="G6:G7"/>
    <mergeCell ref="J11:L11"/>
    <mergeCell ref="E6:E7"/>
    <mergeCell ref="H6:H7"/>
    <mergeCell ref="I6:I7"/>
    <mergeCell ref="J6:L7"/>
    <mergeCell ref="K8:L8"/>
    <mergeCell ref="J10:L10"/>
    <mergeCell ref="G23:G24"/>
    <mergeCell ref="H23:H24"/>
    <mergeCell ref="I23:I24"/>
    <mergeCell ref="B31:B32"/>
    <mergeCell ref="C31:C32"/>
    <mergeCell ref="D31:D32"/>
    <mergeCell ref="E31:E32"/>
    <mergeCell ref="F31:F32"/>
    <mergeCell ref="B23:B24"/>
    <mergeCell ref="F23:F24"/>
    <mergeCell ref="C23:C24"/>
    <mergeCell ref="D23:D24"/>
    <mergeCell ref="E23:E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M32"/>
  <sheetViews>
    <sheetView showGridLines="0" workbookViewId="0">
      <selection activeCell="J19" sqref="J19"/>
    </sheetView>
  </sheetViews>
  <sheetFormatPr baseColWidth="10" defaultRowHeight="14.5" x14ac:dyDescent="0.35"/>
  <cols>
    <col min="1" max="1" width="5.453125" customWidth="1"/>
    <col min="2" max="13" width="12.54296875" customWidth="1"/>
  </cols>
  <sheetData>
    <row r="1" spans="2:13" ht="9" customHeight="1" x14ac:dyDescent="0.35"/>
    <row r="2" spans="2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39" t="str">
        <f>CONCATENATE("Graphique 1 : Volume et taux de prévalence des assurés pris en charge au titre d’une ALD 1 à 32 au 31 décembre ",'Prevalence Tableau 1'!A1," par classe d’âge")</f>
        <v>Graphique 1 : Volume et taux de prévalence des assurés pris en charge au titre d’une ALD 1 à 32 au 31 décembre 2020 par classe d’âge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2:13" ht="43.5" x14ac:dyDescent="0.35">
      <c r="J6" s="47"/>
      <c r="K6" s="43" t="s">
        <v>77</v>
      </c>
      <c r="L6" s="43" t="s">
        <v>76</v>
      </c>
      <c r="M6" s="43" t="s">
        <v>8</v>
      </c>
    </row>
    <row r="7" spans="2:13" x14ac:dyDescent="0.35">
      <c r="J7" s="48" t="s">
        <v>23</v>
      </c>
      <c r="K7" s="1">
        <v>4676</v>
      </c>
      <c r="L7" s="1">
        <v>195321</v>
      </c>
      <c r="M7" s="75">
        <f>K7/(L7+K7)*1000</f>
        <v>23.380350705260579</v>
      </c>
    </row>
    <row r="8" spans="2:13" x14ac:dyDescent="0.35">
      <c r="J8" s="48" t="s">
        <v>102</v>
      </c>
      <c r="K8" s="1">
        <v>9365</v>
      </c>
      <c r="L8" s="1">
        <v>291962</v>
      </c>
      <c r="M8" s="75">
        <f t="shared" ref="M8:M16" si="0">K8/(L8+K8)*1000</f>
        <v>31.079193036136822</v>
      </c>
    </row>
    <row r="9" spans="2:13" x14ac:dyDescent="0.35">
      <c r="J9" s="48" t="s">
        <v>25</v>
      </c>
      <c r="K9" s="1">
        <v>8699</v>
      </c>
      <c r="L9" s="1">
        <v>289341</v>
      </c>
      <c r="M9" s="75">
        <f t="shared" si="0"/>
        <v>29.187357401691049</v>
      </c>
    </row>
    <row r="10" spans="2:13" x14ac:dyDescent="0.35">
      <c r="J10" s="48" t="s">
        <v>26</v>
      </c>
      <c r="K10" s="1">
        <v>15186</v>
      </c>
      <c r="L10" s="1">
        <v>322234</v>
      </c>
      <c r="M10" s="75">
        <f t="shared" si="0"/>
        <v>45.006223697469032</v>
      </c>
    </row>
    <row r="11" spans="2:13" x14ac:dyDescent="0.35">
      <c r="J11" s="48" t="s">
        <v>27</v>
      </c>
      <c r="K11" s="1">
        <v>27964</v>
      </c>
      <c r="L11" s="1">
        <v>317091</v>
      </c>
      <c r="M11" s="75">
        <f t="shared" si="0"/>
        <v>81.042152700294167</v>
      </c>
    </row>
    <row r="12" spans="2:13" x14ac:dyDescent="0.35">
      <c r="J12" s="48" t="s">
        <v>28</v>
      </c>
      <c r="K12" s="1">
        <v>65004</v>
      </c>
      <c r="L12" s="1">
        <v>341769</v>
      </c>
      <c r="M12" s="75">
        <f t="shared" si="0"/>
        <v>159.80411679241246</v>
      </c>
    </row>
    <row r="13" spans="2:13" x14ac:dyDescent="0.35">
      <c r="J13" s="7" t="s">
        <v>29</v>
      </c>
      <c r="K13" s="1">
        <v>118796</v>
      </c>
      <c r="L13" s="1">
        <v>300199</v>
      </c>
      <c r="M13" s="75">
        <f t="shared" si="0"/>
        <v>283.52605639685436</v>
      </c>
    </row>
    <row r="14" spans="2:13" x14ac:dyDescent="0.35">
      <c r="J14" s="7" t="s">
        <v>30</v>
      </c>
      <c r="K14" s="1">
        <v>153456</v>
      </c>
      <c r="L14" s="1">
        <v>209505</v>
      </c>
      <c r="M14" s="75">
        <f t="shared" si="0"/>
        <v>422.78922528866735</v>
      </c>
    </row>
    <row r="15" spans="2:13" x14ac:dyDescent="0.35">
      <c r="J15" s="7" t="s">
        <v>31</v>
      </c>
      <c r="K15" s="1">
        <v>198843</v>
      </c>
      <c r="L15" s="1">
        <v>120084</v>
      </c>
      <c r="M15" s="75">
        <f t="shared" si="0"/>
        <v>623.47496449030655</v>
      </c>
    </row>
    <row r="16" spans="2:13" x14ac:dyDescent="0.35">
      <c r="J16" s="7" t="s">
        <v>32</v>
      </c>
      <c r="K16" s="1">
        <v>85925</v>
      </c>
      <c r="L16" s="1">
        <v>66836</v>
      </c>
      <c r="M16" s="75">
        <f t="shared" si="0"/>
        <v>562.47995234385735</v>
      </c>
    </row>
    <row r="17" spans="10:13" x14ac:dyDescent="0.35">
      <c r="J17" s="8" t="s">
        <v>5</v>
      </c>
      <c r="K17" s="5">
        <f>SUM(K7:K16)</f>
        <v>687914</v>
      </c>
      <c r="L17" s="5">
        <f>SUM(L7:L16)</f>
        <v>2454342</v>
      </c>
      <c r="M17" s="76">
        <f>K17/(L17+K17)*1000</f>
        <v>218.92360138702892</v>
      </c>
    </row>
    <row r="18" spans="10:13" x14ac:dyDescent="0.35">
      <c r="L18" s="46"/>
    </row>
    <row r="20" spans="10:13" x14ac:dyDescent="0.35">
      <c r="J20" s="77"/>
      <c r="K20" s="77"/>
      <c r="L20" s="77"/>
    </row>
    <row r="21" spans="10:13" x14ac:dyDescent="0.35">
      <c r="J21" s="77"/>
      <c r="K21" s="77"/>
      <c r="L21" s="77"/>
    </row>
    <row r="22" spans="10:13" x14ac:dyDescent="0.35">
      <c r="J22" s="79"/>
      <c r="K22" s="122"/>
      <c r="L22" s="77"/>
    </row>
    <row r="23" spans="10:13" x14ac:dyDescent="0.35">
      <c r="J23" s="122"/>
      <c r="K23" s="122"/>
      <c r="L23" s="77"/>
    </row>
    <row r="24" spans="10:13" x14ac:dyDescent="0.35">
      <c r="J24" s="79"/>
      <c r="K24" s="122"/>
      <c r="L24" s="77"/>
    </row>
    <row r="25" spans="10:13" x14ac:dyDescent="0.35">
      <c r="J25" s="122"/>
      <c r="K25" s="122"/>
      <c r="L25" s="77"/>
    </row>
    <row r="26" spans="10:13" x14ac:dyDescent="0.35">
      <c r="J26" s="122"/>
      <c r="K26" s="122"/>
      <c r="L26" s="77"/>
    </row>
    <row r="27" spans="10:13" x14ac:dyDescent="0.35">
      <c r="J27" s="122"/>
      <c r="K27" s="122"/>
      <c r="L27" s="77"/>
    </row>
    <row r="28" spans="10:13" x14ac:dyDescent="0.35">
      <c r="J28" s="122"/>
      <c r="K28" s="122"/>
      <c r="L28" s="77"/>
    </row>
    <row r="29" spans="10:13" x14ac:dyDescent="0.35">
      <c r="J29" s="122"/>
      <c r="K29" s="122"/>
      <c r="L29" s="77"/>
    </row>
    <row r="30" spans="10:13" x14ac:dyDescent="0.35">
      <c r="J30" s="122"/>
      <c r="K30" s="122"/>
      <c r="L30" s="77"/>
    </row>
    <row r="31" spans="10:13" x14ac:dyDescent="0.35">
      <c r="J31" s="122"/>
      <c r="K31" s="122"/>
    </row>
    <row r="32" spans="10:13" x14ac:dyDescent="0.35">
      <c r="J32" s="122"/>
      <c r="K32" s="122"/>
    </row>
  </sheetData>
  <mergeCells count="2">
    <mergeCell ref="B2:M2"/>
    <mergeCell ref="B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P55"/>
  <sheetViews>
    <sheetView showGridLines="0" workbookViewId="0">
      <selection activeCell="B6" sqref="B6:H16"/>
    </sheetView>
  </sheetViews>
  <sheetFormatPr baseColWidth="10" defaultRowHeight="14.5" x14ac:dyDescent="0.35"/>
  <cols>
    <col min="1" max="1" width="2.7265625" customWidth="1"/>
    <col min="2" max="2" width="59.1796875" customWidth="1"/>
    <col min="3" max="3" width="10.54296875" customWidth="1"/>
    <col min="7" max="7" width="11" customWidth="1"/>
    <col min="8" max="8" width="9" customWidth="1"/>
    <col min="9" max="9" width="7.1796875" customWidth="1"/>
    <col min="10" max="12" width="11.1796875" customWidth="1"/>
  </cols>
  <sheetData>
    <row r="1" spans="2:16" ht="9" customHeight="1" x14ac:dyDescent="0.35"/>
    <row r="2" spans="2:16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6" ht="15.5" x14ac:dyDescent="0.35">
      <c r="B4" s="339" t="s">
        <v>17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2:16" x14ac:dyDescent="0.35">
      <c r="J5" s="193"/>
      <c r="K5" s="193"/>
      <c r="L5" s="193"/>
      <c r="M5" s="193"/>
      <c r="N5" s="193"/>
      <c r="O5" s="193"/>
      <c r="P5" s="193"/>
    </row>
    <row r="6" spans="2:16" x14ac:dyDescent="0.35">
      <c r="B6" s="355" t="s">
        <v>16</v>
      </c>
      <c r="C6" s="354">
        <f>'Prevalence Tableau 1'!A1</f>
        <v>2020</v>
      </c>
      <c r="D6" s="354"/>
      <c r="E6" s="354"/>
      <c r="F6" s="354"/>
      <c r="G6" s="310">
        <v>2019</v>
      </c>
      <c r="H6" s="358" t="s">
        <v>392</v>
      </c>
      <c r="I6" s="125"/>
      <c r="J6" s="193"/>
      <c r="K6" s="193"/>
      <c r="L6" s="193"/>
      <c r="M6" s="193"/>
      <c r="N6" s="193"/>
      <c r="O6" s="193"/>
      <c r="P6" s="193"/>
    </row>
    <row r="7" spans="2:16" ht="24.75" customHeight="1" x14ac:dyDescent="0.35">
      <c r="B7" s="355"/>
      <c r="C7" s="350" t="s">
        <v>277</v>
      </c>
      <c r="D7" s="350" t="s">
        <v>9</v>
      </c>
      <c r="E7" s="350" t="s">
        <v>89</v>
      </c>
      <c r="F7" s="350" t="s">
        <v>1</v>
      </c>
      <c r="G7" s="356" t="s">
        <v>1</v>
      </c>
      <c r="H7" s="340"/>
      <c r="I7" s="125"/>
      <c r="J7" s="193"/>
      <c r="K7" s="193"/>
      <c r="L7" s="193"/>
      <c r="M7" s="193"/>
      <c r="N7" s="193"/>
      <c r="O7" s="193"/>
      <c r="P7" s="193"/>
    </row>
    <row r="8" spans="2:16" x14ac:dyDescent="0.35">
      <c r="B8" s="355"/>
      <c r="C8" s="350"/>
      <c r="D8" s="350"/>
      <c r="E8" s="350"/>
      <c r="F8" s="350"/>
      <c r="G8" s="357"/>
      <c r="H8" s="340"/>
      <c r="I8" s="125"/>
      <c r="J8" s="193"/>
      <c r="K8" s="193"/>
      <c r="L8" s="193"/>
      <c r="M8" s="193"/>
      <c r="N8" s="193"/>
      <c r="O8" s="193"/>
      <c r="P8" s="193"/>
    </row>
    <row r="9" spans="2:16" x14ac:dyDescent="0.35">
      <c r="B9" s="250" t="s">
        <v>177</v>
      </c>
      <c r="C9" s="224">
        <v>178876</v>
      </c>
      <c r="D9" s="228">
        <v>72.629352177000001</v>
      </c>
      <c r="E9" s="249">
        <v>73</v>
      </c>
      <c r="F9" s="228">
        <v>56.925979296000001</v>
      </c>
      <c r="G9" s="228">
        <v>55.646881940949541</v>
      </c>
      <c r="H9" s="252" t="s">
        <v>352</v>
      </c>
      <c r="I9" s="125"/>
      <c r="J9" s="193"/>
      <c r="K9" s="193"/>
      <c r="L9" s="193"/>
      <c r="M9" s="193"/>
      <c r="N9" s="193"/>
      <c r="O9" s="193"/>
      <c r="P9" s="193"/>
    </row>
    <row r="10" spans="2:16" x14ac:dyDescent="0.35">
      <c r="B10" s="250" t="s">
        <v>178</v>
      </c>
      <c r="C10" s="224">
        <v>147853</v>
      </c>
      <c r="D10" s="228">
        <v>80.918544093999998</v>
      </c>
      <c r="E10" s="249">
        <v>84</v>
      </c>
      <c r="F10" s="228">
        <v>47.053136344999999</v>
      </c>
      <c r="G10" s="228">
        <v>47.783790316717386</v>
      </c>
      <c r="H10" s="253" t="s">
        <v>353</v>
      </c>
      <c r="I10" s="125"/>
      <c r="J10" s="193"/>
      <c r="K10" s="193"/>
      <c r="L10" s="193"/>
      <c r="M10" s="193"/>
      <c r="N10" s="193"/>
      <c r="O10" s="193"/>
      <c r="P10" s="193"/>
    </row>
    <row r="11" spans="2:16" x14ac:dyDescent="0.35">
      <c r="B11" s="251" t="s">
        <v>179</v>
      </c>
      <c r="C11" s="224">
        <v>137003</v>
      </c>
      <c r="D11" s="228">
        <v>74.699156223000003</v>
      </c>
      <c r="E11" s="249">
        <v>76</v>
      </c>
      <c r="F11" s="228">
        <v>43.600203166</v>
      </c>
      <c r="G11" s="228">
        <v>44.807945489950583</v>
      </c>
      <c r="H11" s="253" t="s">
        <v>354</v>
      </c>
      <c r="I11" s="125"/>
      <c r="J11" s="193"/>
      <c r="K11" s="193"/>
      <c r="L11" s="193"/>
      <c r="M11" s="193"/>
      <c r="N11" s="193"/>
      <c r="O11" s="193"/>
      <c r="P11" s="193"/>
    </row>
    <row r="12" spans="2:16" x14ac:dyDescent="0.35">
      <c r="B12" s="251" t="s">
        <v>180</v>
      </c>
      <c r="C12" s="224">
        <v>98651</v>
      </c>
      <c r="D12" s="228">
        <v>77.557647666999998</v>
      </c>
      <c r="E12" s="249">
        <v>79</v>
      </c>
      <c r="F12" s="228">
        <v>31.394959544999999</v>
      </c>
      <c r="G12" s="228">
        <v>31.435370661852438</v>
      </c>
      <c r="H12" s="254">
        <f>F12-G12</f>
        <v>-4.0411116852439477E-2</v>
      </c>
      <c r="I12" s="125"/>
      <c r="J12" s="193"/>
      <c r="K12" s="193"/>
      <c r="L12" s="193"/>
      <c r="M12" s="193"/>
      <c r="N12" s="193"/>
      <c r="O12" s="193"/>
      <c r="P12" s="193"/>
    </row>
    <row r="13" spans="2:16" x14ac:dyDescent="0.35">
      <c r="B13" s="251" t="s">
        <v>181</v>
      </c>
      <c r="C13" s="224">
        <v>60904</v>
      </c>
      <c r="D13" s="228">
        <v>58.405671220000002</v>
      </c>
      <c r="E13" s="249">
        <v>60</v>
      </c>
      <c r="F13" s="228">
        <v>19.382252750999999</v>
      </c>
      <c r="G13" s="228">
        <v>19.61319367792704</v>
      </c>
      <c r="H13" s="253" t="s">
        <v>355</v>
      </c>
      <c r="I13" s="125"/>
      <c r="J13" s="193"/>
      <c r="K13" s="193"/>
      <c r="L13" s="193"/>
      <c r="M13" s="193"/>
      <c r="N13" s="193"/>
      <c r="O13" s="193"/>
      <c r="P13" s="193"/>
    </row>
    <row r="14" spans="2:16" x14ac:dyDescent="0.35">
      <c r="B14" s="250" t="s">
        <v>182</v>
      </c>
      <c r="C14" s="224">
        <v>40792</v>
      </c>
      <c r="D14" s="228">
        <v>78.832932928000005</v>
      </c>
      <c r="E14" s="249">
        <v>82</v>
      </c>
      <c r="F14" s="228">
        <v>12.981755783000001</v>
      </c>
      <c r="G14" s="228">
        <v>13.543792129606462</v>
      </c>
      <c r="H14" s="253" t="s">
        <v>356</v>
      </c>
      <c r="I14" s="125"/>
      <c r="J14" s="193"/>
      <c r="K14" s="193"/>
      <c r="L14" s="193"/>
      <c r="M14" s="193"/>
      <c r="N14" s="193"/>
      <c r="O14" s="193"/>
      <c r="P14" s="193"/>
    </row>
    <row r="15" spans="2:16" x14ac:dyDescent="0.35">
      <c r="B15" s="250" t="s">
        <v>184</v>
      </c>
      <c r="C15" s="224">
        <v>40426</v>
      </c>
      <c r="D15" s="228">
        <v>78.125092761999994</v>
      </c>
      <c r="E15" s="249">
        <v>80</v>
      </c>
      <c r="F15" s="228">
        <v>12.865278958999999</v>
      </c>
      <c r="G15" s="228">
        <v>13.04241499485876</v>
      </c>
      <c r="H15" s="253" t="s">
        <v>355</v>
      </c>
      <c r="I15" s="125"/>
      <c r="J15" s="193"/>
      <c r="K15" s="193"/>
      <c r="L15" s="193"/>
      <c r="M15" s="193"/>
      <c r="N15" s="193"/>
      <c r="O15" s="193"/>
      <c r="P15" s="193"/>
    </row>
    <row r="16" spans="2:16" x14ac:dyDescent="0.35">
      <c r="B16" s="251" t="s">
        <v>183</v>
      </c>
      <c r="C16" s="224">
        <v>38170</v>
      </c>
      <c r="D16" s="228">
        <v>87.492507204999995</v>
      </c>
      <c r="E16" s="249">
        <v>88</v>
      </c>
      <c r="F16" s="228">
        <v>12.147323452</v>
      </c>
      <c r="G16" s="228">
        <v>12.905818838876021</v>
      </c>
      <c r="H16" s="253" t="s">
        <v>357</v>
      </c>
      <c r="J16" s="193"/>
      <c r="K16" s="193"/>
      <c r="L16" s="193"/>
      <c r="M16" s="193"/>
      <c r="N16" s="193"/>
      <c r="O16" s="193"/>
      <c r="P16" s="193"/>
    </row>
    <row r="23" spans="2:8" x14ac:dyDescent="0.35">
      <c r="B23" s="122"/>
      <c r="C23" s="122"/>
      <c r="D23" s="122"/>
      <c r="E23" s="122"/>
      <c r="F23" s="122"/>
    </row>
    <row r="24" spans="2:8" x14ac:dyDescent="0.35">
      <c r="B24" s="122"/>
      <c r="C24" s="122"/>
      <c r="D24" s="122"/>
      <c r="E24" s="122"/>
      <c r="F24" s="122"/>
      <c r="G24" s="352"/>
      <c r="H24" s="353"/>
    </row>
    <row r="25" spans="2:8" x14ac:dyDescent="0.35">
      <c r="B25" s="122"/>
      <c r="C25" s="122"/>
      <c r="D25" s="122"/>
      <c r="E25" s="122"/>
      <c r="F25" s="122"/>
      <c r="G25" s="352"/>
      <c r="H25" s="353"/>
    </row>
    <row r="26" spans="2:8" x14ac:dyDescent="0.35">
      <c r="B26" s="122"/>
      <c r="C26" s="122"/>
      <c r="D26" s="122"/>
      <c r="E26" s="122"/>
      <c r="F26" s="122"/>
      <c r="G26" s="352"/>
      <c r="H26" s="353"/>
    </row>
    <row r="27" spans="2:8" x14ac:dyDescent="0.35">
      <c r="B27" s="122"/>
      <c r="C27" s="122"/>
      <c r="D27" s="122"/>
      <c r="E27" s="122"/>
      <c r="F27" s="122"/>
    </row>
    <row r="28" spans="2:8" x14ac:dyDescent="0.35">
      <c r="B28" s="122"/>
      <c r="C28" s="122"/>
      <c r="D28" s="122"/>
      <c r="E28" s="122"/>
      <c r="F28" s="122"/>
    </row>
    <row r="29" spans="2:8" x14ac:dyDescent="0.35">
      <c r="B29" s="122"/>
      <c r="C29" s="122"/>
      <c r="D29" s="122"/>
      <c r="E29" s="122"/>
      <c r="F29" s="122"/>
    </row>
    <row r="30" spans="2:8" x14ac:dyDescent="0.35">
      <c r="B30" s="122"/>
      <c r="C30" s="122"/>
      <c r="D30" s="122"/>
      <c r="E30" s="122"/>
      <c r="F30" s="122"/>
    </row>
    <row r="31" spans="2:8" x14ac:dyDescent="0.35">
      <c r="B31" s="122"/>
      <c r="C31" s="122"/>
      <c r="D31" s="122"/>
      <c r="E31" s="122"/>
      <c r="F31" s="122"/>
    </row>
    <row r="32" spans="2:8" x14ac:dyDescent="0.35">
      <c r="B32" s="122"/>
      <c r="C32" s="122"/>
      <c r="D32" s="122"/>
      <c r="E32" s="122"/>
      <c r="F32" s="122"/>
    </row>
    <row r="33" spans="2:6" x14ac:dyDescent="0.35">
      <c r="B33" s="122"/>
      <c r="C33" s="122"/>
      <c r="D33" s="122"/>
      <c r="E33" s="122"/>
      <c r="F33" s="122"/>
    </row>
    <row r="34" spans="2:6" x14ac:dyDescent="0.35">
      <c r="B34" s="122"/>
      <c r="C34" s="122"/>
      <c r="D34" s="122"/>
      <c r="E34" s="122"/>
      <c r="F34" s="122"/>
    </row>
    <row r="35" spans="2:6" x14ac:dyDescent="0.35">
      <c r="B35" s="122"/>
      <c r="C35" s="122"/>
      <c r="D35" s="122"/>
      <c r="E35" s="122"/>
      <c r="F35" s="122"/>
    </row>
    <row r="36" spans="2:6" x14ac:dyDescent="0.35">
      <c r="B36" s="122"/>
      <c r="C36" s="122"/>
      <c r="D36" s="122"/>
      <c r="E36" s="122"/>
      <c r="F36" s="122"/>
    </row>
    <row r="37" spans="2:6" x14ac:dyDescent="0.35">
      <c r="B37" s="122"/>
      <c r="C37" s="122"/>
      <c r="D37" s="122"/>
      <c r="E37" s="122"/>
      <c r="F37" s="122"/>
    </row>
    <row r="38" spans="2:6" x14ac:dyDescent="0.35">
      <c r="B38" s="122"/>
      <c r="C38" s="122"/>
      <c r="D38" s="122"/>
      <c r="E38" s="122"/>
      <c r="F38" s="122"/>
    </row>
    <row r="39" spans="2:6" x14ac:dyDescent="0.35">
      <c r="B39" s="122"/>
      <c r="C39" s="122"/>
      <c r="D39" s="122"/>
      <c r="E39" s="122"/>
      <c r="F39" s="122"/>
    </row>
    <row r="40" spans="2:6" x14ac:dyDescent="0.35">
      <c r="B40" s="122"/>
      <c r="C40" s="122"/>
      <c r="D40" s="122"/>
      <c r="E40" s="122"/>
      <c r="F40" s="122"/>
    </row>
    <row r="41" spans="2:6" x14ac:dyDescent="0.35">
      <c r="B41" s="122"/>
      <c r="C41" s="122"/>
      <c r="D41" s="122"/>
      <c r="E41" s="122"/>
      <c r="F41" s="122"/>
    </row>
    <row r="42" spans="2:6" x14ac:dyDescent="0.35">
      <c r="B42" s="122"/>
      <c r="C42" s="122"/>
      <c r="D42" s="122"/>
      <c r="E42" s="122"/>
      <c r="F42" s="122"/>
    </row>
    <row r="43" spans="2:6" x14ac:dyDescent="0.35">
      <c r="B43" s="122"/>
      <c r="C43" s="122"/>
      <c r="D43" s="122"/>
      <c r="E43" s="122"/>
      <c r="F43" s="122"/>
    </row>
    <row r="44" spans="2:6" x14ac:dyDescent="0.35">
      <c r="B44" s="122"/>
      <c r="C44" s="122"/>
      <c r="D44" s="122"/>
      <c r="E44" s="122"/>
      <c r="F44" s="122"/>
    </row>
    <row r="45" spans="2:6" x14ac:dyDescent="0.35">
      <c r="B45" s="122"/>
      <c r="C45" s="122"/>
      <c r="D45" s="122"/>
      <c r="E45" s="122"/>
      <c r="F45" s="122"/>
    </row>
    <row r="46" spans="2:6" x14ac:dyDescent="0.35">
      <c r="B46" s="122"/>
      <c r="C46" s="122"/>
      <c r="D46" s="122"/>
      <c r="E46" s="122"/>
      <c r="F46" s="122"/>
    </row>
    <row r="47" spans="2:6" x14ac:dyDescent="0.35">
      <c r="B47" s="122"/>
      <c r="C47" s="122"/>
      <c r="D47" s="122"/>
      <c r="E47" s="122"/>
      <c r="F47" s="122"/>
    </row>
    <row r="48" spans="2:6" x14ac:dyDescent="0.35">
      <c r="B48" s="122"/>
      <c r="C48" s="122"/>
      <c r="D48" s="122"/>
      <c r="E48" s="122"/>
      <c r="F48" s="122"/>
    </row>
    <row r="49" spans="2:6" x14ac:dyDescent="0.35">
      <c r="B49" s="122"/>
      <c r="C49" s="122"/>
      <c r="D49" s="122"/>
      <c r="E49" s="122"/>
      <c r="F49" s="122"/>
    </row>
    <row r="50" spans="2:6" x14ac:dyDescent="0.35">
      <c r="B50" s="122"/>
      <c r="C50" s="122"/>
      <c r="D50" s="122"/>
      <c r="E50" s="122"/>
      <c r="F50" s="122"/>
    </row>
    <row r="51" spans="2:6" x14ac:dyDescent="0.35">
      <c r="B51" s="122"/>
      <c r="C51" s="122"/>
      <c r="D51" s="122"/>
      <c r="E51" s="122"/>
      <c r="F51" s="122"/>
    </row>
    <row r="52" spans="2:6" x14ac:dyDescent="0.35">
      <c r="B52" s="122"/>
      <c r="C52" s="122"/>
      <c r="D52" s="122"/>
      <c r="E52" s="122"/>
      <c r="F52" s="122"/>
    </row>
    <row r="53" spans="2:6" x14ac:dyDescent="0.35">
      <c r="B53" s="122"/>
      <c r="C53" s="122"/>
      <c r="D53" s="122"/>
      <c r="E53" s="122"/>
      <c r="F53" s="122"/>
    </row>
    <row r="54" spans="2:6" x14ac:dyDescent="0.35">
      <c r="B54" s="122"/>
      <c r="C54" s="122"/>
      <c r="D54" s="122"/>
      <c r="E54" s="122"/>
      <c r="F54" s="122"/>
    </row>
    <row r="55" spans="2:6" x14ac:dyDescent="0.35">
      <c r="B55" s="122"/>
      <c r="C55" s="122"/>
      <c r="D55" s="122"/>
      <c r="E55" s="122"/>
      <c r="F55" s="122"/>
    </row>
  </sheetData>
  <sortState ref="B24:F55">
    <sortCondition descending="1" ref="C24:C55"/>
  </sortState>
  <mergeCells count="12">
    <mergeCell ref="G24:G26"/>
    <mergeCell ref="H24:H26"/>
    <mergeCell ref="B4:L4"/>
    <mergeCell ref="B2:M2"/>
    <mergeCell ref="C7:C8"/>
    <mergeCell ref="D7:D8"/>
    <mergeCell ref="E7:E8"/>
    <mergeCell ref="C6:F6"/>
    <mergeCell ref="B6:B8"/>
    <mergeCell ref="F7:F8"/>
    <mergeCell ref="G7:G8"/>
    <mergeCell ref="H6:H8"/>
  </mergeCells>
  <pageMargins left="0.7" right="0.7" top="0.75" bottom="0.75" header="0.3" footer="0.3"/>
  <pageSetup paperSize="9" orientation="portrait" r:id="rId1"/>
  <ignoredErrors>
    <ignoredError sqref="H10:H11 H13:H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M23"/>
  <sheetViews>
    <sheetView showGridLines="0" workbookViewId="0">
      <selection activeCell="B6" sqref="B6:L12"/>
    </sheetView>
  </sheetViews>
  <sheetFormatPr baseColWidth="10" defaultRowHeight="14.5" x14ac:dyDescent="0.35"/>
  <cols>
    <col min="1" max="1" width="3" customWidth="1"/>
    <col min="2" max="2" width="12.26953125" customWidth="1"/>
    <col min="3" max="3" width="12.81640625" bestFit="1" customWidth="1"/>
    <col min="4" max="4" width="12.81640625" hidden="1" customWidth="1"/>
    <col min="5" max="6" width="12.81640625" bestFit="1" customWidth="1"/>
    <col min="9" max="9" width="0" hidden="1" customWidth="1"/>
  </cols>
  <sheetData>
    <row r="1" spans="2:13" ht="9" customHeight="1" x14ac:dyDescent="0.35"/>
    <row r="2" spans="2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39" t="str">
        <f>CONCATENATE("Tableau 4 : Répartition des patients en ALD 1 à 32 au 31 décembre ",'Prevalence Tableau 1'!A1," selon leur nombre de pathologies exonérantes")</f>
        <v>Tableau 4 : Répartition des patients en ALD 1 à 32 au 31 décembre 2020 selon leur nombre de pathologies exonérantes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2:13" ht="43.5" x14ac:dyDescent="0.35">
      <c r="B6" s="359" t="s">
        <v>18</v>
      </c>
      <c r="C6" s="311" t="s">
        <v>104</v>
      </c>
      <c r="D6" s="354" t="s">
        <v>0</v>
      </c>
      <c r="E6" s="354"/>
      <c r="F6" s="354"/>
      <c r="G6" s="354"/>
      <c r="H6" s="354"/>
      <c r="I6" s="354" t="s">
        <v>253</v>
      </c>
      <c r="J6" s="354"/>
      <c r="K6" s="354"/>
      <c r="L6" s="354"/>
    </row>
    <row r="7" spans="2:13" x14ac:dyDescent="0.35">
      <c r="B7" s="359"/>
      <c r="C7" s="311">
        <f>'Prevalence Tableau 1'!A1</f>
        <v>2020</v>
      </c>
      <c r="D7" s="312">
        <v>2016</v>
      </c>
      <c r="E7" s="312">
        <v>2017</v>
      </c>
      <c r="F7" s="312">
        <v>2018</v>
      </c>
      <c r="G7" s="312">
        <v>2019</v>
      </c>
      <c r="H7" s="312">
        <v>2020</v>
      </c>
      <c r="I7" s="312" t="s">
        <v>19</v>
      </c>
      <c r="J7" s="312" t="s">
        <v>103</v>
      </c>
      <c r="K7" s="312" t="s">
        <v>192</v>
      </c>
      <c r="L7" s="312" t="s">
        <v>286</v>
      </c>
    </row>
    <row r="8" spans="2:13" x14ac:dyDescent="0.35">
      <c r="B8" s="49">
        <v>1</v>
      </c>
      <c r="C8" s="50">
        <v>506049</v>
      </c>
      <c r="D8" s="80">
        <v>0.67638777240400794</v>
      </c>
      <c r="E8" s="211">
        <v>0.6893287962420287</v>
      </c>
      <c r="F8" s="211">
        <v>0.70226066960655309</v>
      </c>
      <c r="G8" s="211">
        <v>0.71417473545240451</v>
      </c>
      <c r="H8" s="211">
        <f>C8/$C$12</f>
        <v>0.73562829074564551</v>
      </c>
      <c r="I8" s="109">
        <v>1.294102383802076</v>
      </c>
      <c r="J8" s="212" t="s">
        <v>352</v>
      </c>
      <c r="K8" s="212" t="s">
        <v>338</v>
      </c>
      <c r="L8" s="212" t="s">
        <v>358</v>
      </c>
    </row>
    <row r="9" spans="2:13" x14ac:dyDescent="0.35">
      <c r="B9" s="49">
        <v>2</v>
      </c>
      <c r="C9" s="50">
        <v>141385</v>
      </c>
      <c r="D9" s="80">
        <v>0.24181525067098911</v>
      </c>
      <c r="E9" s="211">
        <v>0.2337870424637922</v>
      </c>
      <c r="F9" s="211">
        <v>0.22551085702070006</v>
      </c>
      <c r="G9" s="211">
        <v>0.217976841455927</v>
      </c>
      <c r="H9" s="211">
        <f t="shared" ref="H9:H11" si="0">C9/$C$12</f>
        <v>0.20552714438141978</v>
      </c>
      <c r="I9" s="109">
        <v>-0.80282082071969074</v>
      </c>
      <c r="J9" s="213" t="s">
        <v>357</v>
      </c>
      <c r="K9" s="213" t="s">
        <v>357</v>
      </c>
      <c r="L9" s="213" t="s">
        <v>354</v>
      </c>
    </row>
    <row r="10" spans="2:13" x14ac:dyDescent="0.35">
      <c r="B10" s="49" t="s">
        <v>20</v>
      </c>
      <c r="C10" s="50">
        <v>33891</v>
      </c>
      <c r="D10" s="80">
        <v>6.9224991104727018E-2</v>
      </c>
      <c r="E10" s="211">
        <v>6.4555869497391755E-2</v>
      </c>
      <c r="F10" s="211">
        <v>6.0466520394559138E-2</v>
      </c>
      <c r="G10" s="211">
        <v>5.6586233436048808E-2</v>
      </c>
      <c r="H10" s="211">
        <f t="shared" si="0"/>
        <v>4.9266332710193428E-2</v>
      </c>
      <c r="I10" s="109">
        <v>-0.46691216073352637</v>
      </c>
      <c r="J10" s="213" t="s">
        <v>359</v>
      </c>
      <c r="K10" s="213" t="s">
        <v>359</v>
      </c>
      <c r="L10" s="213" t="s">
        <v>353</v>
      </c>
    </row>
    <row r="11" spans="2:13" x14ac:dyDescent="0.35">
      <c r="B11" s="49" t="s">
        <v>21</v>
      </c>
      <c r="C11" s="50">
        <v>6589</v>
      </c>
      <c r="D11" s="80">
        <v>1.257198582027595E-2</v>
      </c>
      <c r="E11" s="211">
        <v>1.2328291796787296E-2</v>
      </c>
      <c r="F11" s="211">
        <v>1.1761952978187738E-2</v>
      </c>
      <c r="G11" s="211">
        <v>1.1262189655619708E-2</v>
      </c>
      <c r="H11" s="211">
        <f t="shared" si="0"/>
        <v>9.5782321627412726E-3</v>
      </c>
      <c r="I11" s="109">
        <v>-2.4369402348865463E-2</v>
      </c>
      <c r="J11" s="213" t="s">
        <v>351</v>
      </c>
      <c r="K11" s="213" t="s">
        <v>360</v>
      </c>
      <c r="L11" s="213" t="s">
        <v>355</v>
      </c>
    </row>
    <row r="12" spans="2:13" x14ac:dyDescent="0.35">
      <c r="B12" s="51" t="s">
        <v>5</v>
      </c>
      <c r="C12" s="52">
        <f>SUM(C8:C11)</f>
        <v>687914</v>
      </c>
      <c r="D12" s="81">
        <v>1</v>
      </c>
      <c r="E12" s="81">
        <v>1</v>
      </c>
      <c r="F12" s="81">
        <v>1</v>
      </c>
      <c r="G12" s="81">
        <v>1</v>
      </c>
      <c r="H12" s="81">
        <v>1</v>
      </c>
      <c r="I12" s="53"/>
      <c r="J12" s="53"/>
      <c r="K12" s="53"/>
      <c r="L12" s="53"/>
    </row>
    <row r="14" spans="2:13" x14ac:dyDescent="0.35">
      <c r="H14" s="193"/>
      <c r="I14" s="193"/>
      <c r="J14" s="193"/>
      <c r="K14" s="193"/>
      <c r="L14" s="193"/>
    </row>
    <row r="15" spans="2:13" x14ac:dyDescent="0.35">
      <c r="F15" s="131"/>
      <c r="H15" s="193"/>
      <c r="I15" s="193"/>
      <c r="J15" s="193"/>
      <c r="K15" s="193"/>
      <c r="L15" s="193"/>
    </row>
    <row r="16" spans="2:13" x14ac:dyDescent="0.35">
      <c r="D16" s="122"/>
      <c r="E16" s="122"/>
      <c r="H16" s="193"/>
      <c r="I16" s="193"/>
      <c r="J16" s="193"/>
      <c r="K16" s="193"/>
      <c r="L16" s="193"/>
    </row>
    <row r="17" spans="4:12" x14ac:dyDescent="0.35">
      <c r="D17" s="122"/>
      <c r="E17" s="122"/>
      <c r="H17" s="193"/>
      <c r="I17" s="193"/>
      <c r="J17" s="193"/>
      <c r="K17" s="193"/>
      <c r="L17" s="193"/>
    </row>
    <row r="18" spans="4:12" x14ac:dyDescent="0.35">
      <c r="D18" s="122"/>
      <c r="E18" s="122"/>
      <c r="J18" s="97"/>
      <c r="K18" s="97"/>
      <c r="L18" s="97"/>
    </row>
    <row r="19" spans="4:12" x14ac:dyDescent="0.35">
      <c r="D19" s="122"/>
      <c r="E19" s="122"/>
    </row>
    <row r="20" spans="4:12" x14ac:dyDescent="0.35">
      <c r="D20" s="122"/>
      <c r="E20" s="122"/>
    </row>
    <row r="21" spans="4:12" x14ac:dyDescent="0.35">
      <c r="D21" s="122"/>
      <c r="E21" s="122"/>
    </row>
    <row r="22" spans="4:12" x14ac:dyDescent="0.35">
      <c r="D22" s="122"/>
      <c r="E22" s="122"/>
    </row>
    <row r="23" spans="4:12" x14ac:dyDescent="0.35">
      <c r="D23" s="122"/>
      <c r="E23" s="122"/>
    </row>
  </sheetData>
  <mergeCells count="5">
    <mergeCell ref="B4:L4"/>
    <mergeCell ref="B2:M2"/>
    <mergeCell ref="B6:B7"/>
    <mergeCell ref="D6:H6"/>
    <mergeCell ref="I6:L6"/>
  </mergeCells>
  <pageMargins left="0.7" right="0.7" top="0.75" bottom="0.75" header="0.3" footer="0.3"/>
  <pageSetup paperSize="9" orientation="portrait" verticalDpi="0" r:id="rId1"/>
  <ignoredErrors>
    <ignoredError sqref="B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B250"/>
  <sheetViews>
    <sheetView showGridLines="0" workbookViewId="0">
      <selection activeCell="A140" sqref="A140"/>
    </sheetView>
  </sheetViews>
  <sheetFormatPr baseColWidth="10" defaultRowHeight="14.5" x14ac:dyDescent="0.35"/>
  <cols>
    <col min="1" max="1" width="4.1796875" customWidth="1"/>
    <col min="2" max="6" width="17.7265625" customWidth="1"/>
    <col min="7" max="8" width="18.26953125" customWidth="1"/>
    <col min="15" max="15" width="21" customWidth="1"/>
    <col min="16" max="16" width="23.81640625" bestFit="1" customWidth="1"/>
    <col min="17" max="17" width="8" customWidth="1"/>
    <col min="18" max="18" width="12.54296875" bestFit="1" customWidth="1"/>
    <col min="25" max="25" width="21.54296875" bestFit="1" customWidth="1"/>
    <col min="26" max="26" width="23.81640625" bestFit="1" customWidth="1"/>
    <col min="27" max="27" width="8" customWidth="1"/>
    <col min="28" max="28" width="12.54296875" bestFit="1" customWidth="1"/>
  </cols>
  <sheetData>
    <row r="1" spans="2:13" ht="9" customHeight="1" x14ac:dyDescent="0.35"/>
    <row r="2" spans="2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33.75" customHeight="1" x14ac:dyDescent="0.35">
      <c r="B4" s="360" t="str">
        <f>CONCATENATE("Graphique 2 : Pyramide des âges de la population prise en charge au titre d’une ALD 1 à 32 au 31 décembre ",'Prevalence Tableau 1'!A1," et de la population couverte en maladie au régime agricole au 1er janvier ",'Prevalence Tableau 1'!A1+1)</f>
        <v>Graphique 2 : Pyramide des âges de la population prise en charge au titre d’une ALD 1 à 32 au 31 décembre 2020 et de la population couverte en maladie au régime agricole au 1er janvier 2021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28" spans="2:28" x14ac:dyDescent="0.35">
      <c r="B28" s="9" t="s">
        <v>82</v>
      </c>
      <c r="C28" s="9" t="s">
        <v>78</v>
      </c>
      <c r="D28" s="9" t="s">
        <v>79</v>
      </c>
      <c r="E28" s="9" t="s">
        <v>83</v>
      </c>
      <c r="F28" s="9" t="s">
        <v>84</v>
      </c>
      <c r="G28" s="10" t="s">
        <v>80</v>
      </c>
      <c r="H28" s="10" t="s">
        <v>81</v>
      </c>
    </row>
    <row r="29" spans="2:28" x14ac:dyDescent="0.35">
      <c r="B29" s="11">
        <v>0</v>
      </c>
      <c r="C29" s="13">
        <v>7230</v>
      </c>
      <c r="D29" s="13">
        <v>7872</v>
      </c>
      <c r="E29" s="14">
        <v>70</v>
      </c>
      <c r="F29" s="14">
        <v>80</v>
      </c>
      <c r="G29" s="15">
        <f>-D29</f>
        <v>-7872</v>
      </c>
      <c r="H29" s="16">
        <f>-F29</f>
        <v>-80</v>
      </c>
      <c r="J29" s="82"/>
      <c r="K29" s="120"/>
      <c r="L29" s="120"/>
      <c r="M29" s="122"/>
      <c r="O29" s="193"/>
      <c r="P29" s="193"/>
      <c r="T29" s="122"/>
      <c r="U29" s="122"/>
      <c r="V29" s="122"/>
      <c r="Y29" s="193"/>
      <c r="Z29" s="193"/>
    </row>
    <row r="30" spans="2:28" x14ac:dyDescent="0.35">
      <c r="B30" s="12">
        <v>1</v>
      </c>
      <c r="C30" s="17">
        <v>9358</v>
      </c>
      <c r="D30" s="17">
        <v>9626</v>
      </c>
      <c r="E30" s="17">
        <v>113</v>
      </c>
      <c r="F30" s="17">
        <v>143</v>
      </c>
      <c r="G30" s="18">
        <f>-D30</f>
        <v>-9626</v>
      </c>
      <c r="H30" s="19">
        <f>-F30</f>
        <v>-143</v>
      </c>
      <c r="J30" s="82"/>
      <c r="K30" s="120"/>
      <c r="L30" s="120"/>
      <c r="M30" s="122"/>
      <c r="O30" s="193"/>
      <c r="P30" s="122"/>
      <c r="Q30" s="122"/>
      <c r="R30" s="122"/>
      <c r="T30" s="122"/>
      <c r="U30" s="122"/>
      <c r="V30" s="122"/>
      <c r="Y30" s="193"/>
      <c r="Z30" s="122"/>
      <c r="AA30" s="122"/>
      <c r="AB30" s="122"/>
    </row>
    <row r="31" spans="2:28" x14ac:dyDescent="0.35">
      <c r="B31" s="12">
        <v>2</v>
      </c>
      <c r="C31" s="17">
        <v>9800</v>
      </c>
      <c r="D31" s="17">
        <v>10473</v>
      </c>
      <c r="E31" s="17">
        <v>122</v>
      </c>
      <c r="F31" s="17">
        <v>195</v>
      </c>
      <c r="G31" s="18">
        <f t="shared" ref="G31:G94" si="0">-D31</f>
        <v>-10473</v>
      </c>
      <c r="H31" s="19">
        <f t="shared" ref="H31:H94" si="1">-F31</f>
        <v>-195</v>
      </c>
      <c r="J31" s="82"/>
      <c r="K31" s="120"/>
      <c r="L31" s="120"/>
      <c r="M31" s="122"/>
      <c r="O31" s="84"/>
      <c r="P31" s="120"/>
      <c r="Q31" s="120"/>
      <c r="R31" s="120"/>
      <c r="T31" s="122"/>
      <c r="U31" s="122"/>
      <c r="V31" s="122"/>
      <c r="Y31" s="84"/>
      <c r="Z31" s="120"/>
      <c r="AA31" s="120"/>
      <c r="AB31" s="120"/>
    </row>
    <row r="32" spans="2:28" x14ac:dyDescent="0.35">
      <c r="B32" s="12">
        <v>3</v>
      </c>
      <c r="C32" s="17">
        <v>10401</v>
      </c>
      <c r="D32" s="17">
        <v>10857</v>
      </c>
      <c r="E32" s="17">
        <v>162</v>
      </c>
      <c r="F32" s="17">
        <v>195</v>
      </c>
      <c r="G32" s="18">
        <f t="shared" si="0"/>
        <v>-10857</v>
      </c>
      <c r="H32" s="19">
        <f t="shared" si="1"/>
        <v>-195</v>
      </c>
      <c r="J32" s="82"/>
      <c r="K32" s="120"/>
      <c r="L32" s="120"/>
      <c r="M32" s="122"/>
      <c r="O32" s="84"/>
      <c r="P32" s="120"/>
      <c r="Q32" s="120"/>
      <c r="R32" s="120"/>
      <c r="T32" s="122"/>
      <c r="U32" s="122"/>
      <c r="V32" s="122"/>
      <c r="Y32" s="84"/>
      <c r="Z32" s="120"/>
      <c r="AA32" s="120"/>
      <c r="AB32" s="120"/>
    </row>
    <row r="33" spans="2:28" x14ac:dyDescent="0.35">
      <c r="B33" s="12">
        <v>4</v>
      </c>
      <c r="C33" s="17">
        <v>10892</v>
      </c>
      <c r="D33" s="17">
        <v>11603</v>
      </c>
      <c r="E33" s="17">
        <v>165</v>
      </c>
      <c r="F33" s="17">
        <v>254</v>
      </c>
      <c r="G33" s="18">
        <f t="shared" si="0"/>
        <v>-11603</v>
      </c>
      <c r="H33" s="19">
        <f t="shared" si="1"/>
        <v>-254</v>
      </c>
      <c r="J33" s="82"/>
      <c r="K33" s="120"/>
      <c r="L33" s="120"/>
      <c r="M33" s="122"/>
      <c r="O33" s="84"/>
      <c r="P33" s="120"/>
      <c r="Q33" s="120"/>
      <c r="R33" s="120"/>
      <c r="T33" s="122"/>
      <c r="U33" s="122"/>
      <c r="V33" s="122"/>
      <c r="Y33" s="84"/>
      <c r="Z33" s="120"/>
      <c r="AA33" s="120"/>
      <c r="AB33" s="120"/>
    </row>
    <row r="34" spans="2:28" x14ac:dyDescent="0.35">
      <c r="B34" s="12">
        <v>5</v>
      </c>
      <c r="C34" s="17">
        <v>11618</v>
      </c>
      <c r="D34" s="17">
        <v>12300</v>
      </c>
      <c r="E34" s="17">
        <v>212</v>
      </c>
      <c r="F34" s="17">
        <v>307</v>
      </c>
      <c r="G34" s="18">
        <f t="shared" si="0"/>
        <v>-12300</v>
      </c>
      <c r="H34" s="19">
        <f t="shared" si="1"/>
        <v>-307</v>
      </c>
      <c r="J34" s="82"/>
      <c r="K34" s="120"/>
      <c r="L34" s="120"/>
      <c r="M34" s="122"/>
      <c r="O34" s="84"/>
      <c r="P34" s="120"/>
      <c r="Q34" s="120"/>
      <c r="R34" s="120"/>
      <c r="T34" s="122"/>
      <c r="U34" s="122"/>
      <c r="V34" s="122"/>
      <c r="Y34" s="84"/>
      <c r="Z34" s="120"/>
      <c r="AA34" s="120"/>
      <c r="AB34" s="120"/>
    </row>
    <row r="35" spans="2:28" x14ac:dyDescent="0.35">
      <c r="B35" s="12">
        <v>6</v>
      </c>
      <c r="C35" s="17">
        <v>12231</v>
      </c>
      <c r="D35" s="17">
        <v>12976</v>
      </c>
      <c r="E35" s="17">
        <v>209</v>
      </c>
      <c r="F35" s="17">
        <v>351</v>
      </c>
      <c r="G35" s="18">
        <f t="shared" si="0"/>
        <v>-12976</v>
      </c>
      <c r="H35" s="19">
        <f t="shared" si="1"/>
        <v>-351</v>
      </c>
      <c r="J35" s="82"/>
      <c r="K35" s="120"/>
      <c r="L35" s="120"/>
      <c r="M35" s="122"/>
      <c r="O35" s="84"/>
      <c r="P35" s="120"/>
      <c r="Q35" s="120"/>
      <c r="R35" s="120"/>
      <c r="T35" s="122"/>
      <c r="U35" s="122"/>
      <c r="V35" s="122"/>
      <c r="Y35" s="84"/>
      <c r="Z35" s="120"/>
      <c r="AA35" s="120"/>
      <c r="AB35" s="120"/>
    </row>
    <row r="36" spans="2:28" x14ac:dyDescent="0.35">
      <c r="B36" s="12">
        <v>7</v>
      </c>
      <c r="C36" s="17">
        <v>12737</v>
      </c>
      <c r="D36" s="17">
        <v>13460</v>
      </c>
      <c r="E36" s="17">
        <v>249</v>
      </c>
      <c r="F36" s="17">
        <v>407</v>
      </c>
      <c r="G36" s="18">
        <f t="shared" si="0"/>
        <v>-13460</v>
      </c>
      <c r="H36" s="19">
        <f t="shared" si="1"/>
        <v>-407</v>
      </c>
      <c r="J36" s="82"/>
      <c r="K36" s="120"/>
      <c r="L36" s="120"/>
      <c r="M36" s="122"/>
      <c r="O36" s="84"/>
      <c r="P36" s="120"/>
      <c r="Q36" s="120"/>
      <c r="R36" s="120"/>
      <c r="T36" s="122"/>
      <c r="U36" s="122"/>
      <c r="V36" s="122"/>
      <c r="Y36" s="84"/>
      <c r="Z36" s="120"/>
      <c r="AA36" s="120"/>
      <c r="AB36" s="120"/>
    </row>
    <row r="37" spans="2:28" x14ac:dyDescent="0.35">
      <c r="B37" s="12">
        <v>8</v>
      </c>
      <c r="C37" s="17">
        <v>12972</v>
      </c>
      <c r="D37" s="17">
        <v>13591</v>
      </c>
      <c r="E37" s="17">
        <v>244</v>
      </c>
      <c r="F37" s="17">
        <v>408</v>
      </c>
      <c r="G37" s="18">
        <f t="shared" si="0"/>
        <v>-13591</v>
      </c>
      <c r="H37" s="19">
        <f t="shared" si="1"/>
        <v>-408</v>
      </c>
      <c r="J37" s="82"/>
      <c r="K37" s="120"/>
      <c r="L37" s="120"/>
      <c r="M37" s="122"/>
      <c r="O37" s="84"/>
      <c r="P37" s="120"/>
      <c r="Q37" s="120"/>
      <c r="R37" s="120"/>
      <c r="T37" s="122"/>
      <c r="U37" s="122"/>
      <c r="V37" s="122"/>
      <c r="Y37" s="84"/>
      <c r="Z37" s="120"/>
      <c r="AA37" s="120"/>
      <c r="AB37" s="120"/>
    </row>
    <row r="38" spans="2:28" x14ac:dyDescent="0.35">
      <c r="B38" s="12">
        <v>9</v>
      </c>
      <c r="C38" s="17">
        <v>13367</v>
      </c>
      <c r="D38" s="17">
        <v>13964</v>
      </c>
      <c r="E38" s="17">
        <v>287</v>
      </c>
      <c r="F38" s="17">
        <v>503</v>
      </c>
      <c r="G38" s="18">
        <f t="shared" si="0"/>
        <v>-13964</v>
      </c>
      <c r="H38" s="19">
        <f t="shared" si="1"/>
        <v>-503</v>
      </c>
      <c r="J38" s="82"/>
      <c r="K38" s="120"/>
      <c r="L38" s="120"/>
      <c r="M38" s="122"/>
      <c r="O38" s="84"/>
      <c r="P38" s="120"/>
      <c r="Q38" s="120"/>
      <c r="R38" s="120"/>
      <c r="T38" s="122"/>
      <c r="U38" s="122"/>
      <c r="V38" s="122"/>
      <c r="Y38" s="84"/>
      <c r="Z38" s="120"/>
      <c r="AA38" s="120"/>
      <c r="AB38" s="120"/>
    </row>
    <row r="39" spans="2:28" x14ac:dyDescent="0.35">
      <c r="B39" s="12">
        <v>10</v>
      </c>
      <c r="C39" s="17">
        <v>13797</v>
      </c>
      <c r="D39" s="17">
        <v>14342</v>
      </c>
      <c r="E39" s="17">
        <v>301</v>
      </c>
      <c r="F39" s="17">
        <v>464</v>
      </c>
      <c r="G39" s="18">
        <f t="shared" si="0"/>
        <v>-14342</v>
      </c>
      <c r="H39" s="19">
        <f t="shared" si="1"/>
        <v>-464</v>
      </c>
      <c r="J39" s="82"/>
      <c r="K39" s="120"/>
      <c r="L39" s="120"/>
      <c r="M39" s="122"/>
      <c r="O39" s="84"/>
      <c r="P39" s="120"/>
      <c r="Q39" s="120"/>
      <c r="R39" s="120"/>
      <c r="T39" s="122"/>
      <c r="U39" s="122"/>
      <c r="V39" s="122"/>
      <c r="Y39" s="84"/>
      <c r="Z39" s="120"/>
      <c r="AA39" s="120"/>
      <c r="AB39" s="120"/>
    </row>
    <row r="40" spans="2:28" x14ac:dyDescent="0.35">
      <c r="B40" s="12">
        <v>11</v>
      </c>
      <c r="C40" s="17">
        <v>13932</v>
      </c>
      <c r="D40" s="17">
        <v>14731</v>
      </c>
      <c r="E40" s="17">
        <v>343</v>
      </c>
      <c r="F40" s="17">
        <v>533</v>
      </c>
      <c r="G40" s="18">
        <f t="shared" si="0"/>
        <v>-14731</v>
      </c>
      <c r="H40" s="19">
        <f t="shared" si="1"/>
        <v>-533</v>
      </c>
      <c r="J40" s="82"/>
      <c r="K40" s="120"/>
      <c r="L40" s="120"/>
      <c r="M40" s="122"/>
      <c r="O40" s="84"/>
      <c r="P40" s="120"/>
      <c r="Q40" s="120"/>
      <c r="R40" s="120"/>
      <c r="T40" s="122"/>
      <c r="U40" s="122"/>
      <c r="V40" s="122"/>
      <c r="Y40" s="84"/>
      <c r="Z40" s="120"/>
      <c r="AA40" s="120"/>
      <c r="AB40" s="120"/>
    </row>
    <row r="41" spans="2:28" x14ac:dyDescent="0.35">
      <c r="B41" s="12">
        <v>12</v>
      </c>
      <c r="C41" s="17">
        <v>14125</v>
      </c>
      <c r="D41" s="17">
        <v>14723</v>
      </c>
      <c r="E41" s="17">
        <v>336</v>
      </c>
      <c r="F41" s="17">
        <v>543</v>
      </c>
      <c r="G41" s="18">
        <f t="shared" si="0"/>
        <v>-14723</v>
      </c>
      <c r="H41" s="19">
        <f t="shared" si="1"/>
        <v>-543</v>
      </c>
      <c r="J41" s="82"/>
      <c r="K41" s="120"/>
      <c r="L41" s="120"/>
      <c r="M41" s="122"/>
      <c r="O41" s="84"/>
      <c r="P41" s="120"/>
      <c r="Q41" s="120"/>
      <c r="R41" s="120"/>
      <c r="T41" s="122"/>
      <c r="U41" s="122"/>
      <c r="V41" s="122"/>
      <c r="Y41" s="84"/>
      <c r="Z41" s="120"/>
      <c r="AA41" s="120"/>
      <c r="AB41" s="120"/>
    </row>
    <row r="42" spans="2:28" x14ac:dyDescent="0.35">
      <c r="B42" s="12">
        <v>13</v>
      </c>
      <c r="C42" s="17">
        <v>14069</v>
      </c>
      <c r="D42" s="17">
        <v>14802</v>
      </c>
      <c r="E42" s="17">
        <v>387</v>
      </c>
      <c r="F42" s="17">
        <v>494</v>
      </c>
      <c r="G42" s="18">
        <f t="shared" si="0"/>
        <v>-14802</v>
      </c>
      <c r="H42" s="19">
        <f t="shared" si="1"/>
        <v>-494</v>
      </c>
      <c r="J42" s="82"/>
      <c r="K42" s="120"/>
      <c r="L42" s="120"/>
      <c r="M42" s="122"/>
      <c r="O42" s="84"/>
      <c r="P42" s="120"/>
      <c r="Q42" s="120"/>
      <c r="R42" s="120"/>
      <c r="T42" s="122"/>
      <c r="U42" s="122"/>
      <c r="V42" s="122"/>
      <c r="Y42" s="84"/>
      <c r="Z42" s="120"/>
      <c r="AA42" s="120"/>
      <c r="AB42" s="120"/>
    </row>
    <row r="43" spans="2:28" x14ac:dyDescent="0.35">
      <c r="B43" s="12">
        <v>14</v>
      </c>
      <c r="C43" s="17">
        <v>14288</v>
      </c>
      <c r="D43" s="17">
        <v>15106</v>
      </c>
      <c r="E43" s="17">
        <v>377</v>
      </c>
      <c r="F43" s="17">
        <v>532</v>
      </c>
      <c r="G43" s="18">
        <f t="shared" si="0"/>
        <v>-15106</v>
      </c>
      <c r="H43" s="19">
        <f t="shared" si="1"/>
        <v>-532</v>
      </c>
      <c r="J43" s="82"/>
      <c r="K43" s="120"/>
      <c r="L43" s="120"/>
      <c r="M43" s="122"/>
      <c r="O43" s="84"/>
      <c r="P43" s="120"/>
      <c r="Q43" s="120"/>
      <c r="R43" s="120"/>
      <c r="T43" s="122"/>
      <c r="U43" s="122"/>
      <c r="V43" s="122"/>
      <c r="Y43" s="84"/>
      <c r="Z43" s="120"/>
      <c r="AA43" s="120"/>
      <c r="AB43" s="120"/>
    </row>
    <row r="44" spans="2:28" x14ac:dyDescent="0.35">
      <c r="B44" s="12">
        <v>15</v>
      </c>
      <c r="C44" s="17">
        <v>14479</v>
      </c>
      <c r="D44" s="17">
        <v>16036</v>
      </c>
      <c r="E44" s="17">
        <v>473</v>
      </c>
      <c r="F44" s="17">
        <v>518</v>
      </c>
      <c r="G44" s="18">
        <f t="shared" si="0"/>
        <v>-16036</v>
      </c>
      <c r="H44" s="19">
        <f t="shared" si="1"/>
        <v>-518</v>
      </c>
      <c r="J44" s="82"/>
      <c r="K44" s="120"/>
      <c r="L44" s="120"/>
      <c r="M44" s="122"/>
      <c r="O44" s="84"/>
      <c r="P44" s="120"/>
      <c r="Q44" s="120"/>
      <c r="R44" s="120"/>
      <c r="T44" s="122"/>
      <c r="U44" s="122"/>
      <c r="V44" s="122"/>
      <c r="Y44" s="84"/>
      <c r="Z44" s="120"/>
      <c r="AA44" s="120"/>
      <c r="AB44" s="120"/>
    </row>
    <row r="45" spans="2:28" x14ac:dyDescent="0.35">
      <c r="B45" s="12">
        <v>16</v>
      </c>
      <c r="C45" s="17">
        <v>14477</v>
      </c>
      <c r="D45" s="17">
        <v>17524</v>
      </c>
      <c r="E45" s="17">
        <v>438</v>
      </c>
      <c r="F45" s="17">
        <v>534</v>
      </c>
      <c r="G45" s="18">
        <f t="shared" si="0"/>
        <v>-17524</v>
      </c>
      <c r="H45" s="19">
        <f t="shared" si="1"/>
        <v>-534</v>
      </c>
      <c r="J45" s="82"/>
      <c r="K45" s="120"/>
      <c r="L45" s="120"/>
      <c r="M45" s="122"/>
      <c r="O45" s="84"/>
      <c r="P45" s="120"/>
      <c r="Q45" s="120"/>
      <c r="R45" s="120"/>
      <c r="T45" s="122"/>
      <c r="U45" s="122"/>
      <c r="V45" s="122"/>
      <c r="Y45" s="84"/>
      <c r="Z45" s="120"/>
      <c r="AA45" s="120"/>
      <c r="AB45" s="120"/>
    </row>
    <row r="46" spans="2:28" x14ac:dyDescent="0.35">
      <c r="B46" s="12">
        <v>17</v>
      </c>
      <c r="C46" s="17">
        <v>14645</v>
      </c>
      <c r="D46" s="17">
        <v>18045</v>
      </c>
      <c r="E46" s="17">
        <v>475</v>
      </c>
      <c r="F46" s="17">
        <v>576</v>
      </c>
      <c r="G46" s="18">
        <f t="shared" si="0"/>
        <v>-18045</v>
      </c>
      <c r="H46" s="19">
        <f t="shared" si="1"/>
        <v>-576</v>
      </c>
      <c r="J46" s="82"/>
      <c r="K46" s="120"/>
      <c r="L46" s="120"/>
      <c r="M46" s="122"/>
      <c r="O46" s="84"/>
      <c r="P46" s="120"/>
      <c r="Q46" s="120"/>
      <c r="R46" s="120"/>
      <c r="T46" s="122"/>
      <c r="U46" s="122"/>
      <c r="V46" s="122"/>
      <c r="Y46" s="84"/>
      <c r="Z46" s="120"/>
      <c r="AA46" s="120"/>
      <c r="AB46" s="120"/>
    </row>
    <row r="47" spans="2:28" x14ac:dyDescent="0.35">
      <c r="B47" s="12">
        <v>18</v>
      </c>
      <c r="C47" s="17">
        <v>15059</v>
      </c>
      <c r="D47" s="17">
        <v>19816</v>
      </c>
      <c r="E47" s="17">
        <v>456</v>
      </c>
      <c r="F47" s="17">
        <v>539</v>
      </c>
      <c r="G47" s="18">
        <f t="shared" si="0"/>
        <v>-19816</v>
      </c>
      <c r="H47" s="19">
        <f t="shared" si="1"/>
        <v>-539</v>
      </c>
      <c r="J47" s="82"/>
      <c r="K47" s="120"/>
      <c r="L47" s="120"/>
      <c r="M47" s="122"/>
      <c r="O47" s="84"/>
      <c r="P47" s="120"/>
      <c r="Q47" s="120"/>
      <c r="R47" s="120"/>
      <c r="T47" s="122"/>
      <c r="U47" s="122"/>
      <c r="V47" s="122"/>
      <c r="Y47" s="84"/>
      <c r="Z47" s="120"/>
      <c r="AA47" s="120"/>
      <c r="AB47" s="120"/>
    </row>
    <row r="48" spans="2:28" x14ac:dyDescent="0.35">
      <c r="B48" s="12">
        <v>19</v>
      </c>
      <c r="C48" s="17">
        <v>15194</v>
      </c>
      <c r="D48" s="17">
        <v>20941</v>
      </c>
      <c r="E48" s="17">
        <v>453</v>
      </c>
      <c r="F48" s="17">
        <v>593</v>
      </c>
      <c r="G48" s="18">
        <f t="shared" si="0"/>
        <v>-20941</v>
      </c>
      <c r="H48" s="19">
        <f t="shared" si="1"/>
        <v>-593</v>
      </c>
      <c r="J48" s="82"/>
      <c r="K48" s="120"/>
      <c r="L48" s="120"/>
      <c r="M48" s="122"/>
      <c r="O48" s="84"/>
      <c r="P48" s="120"/>
      <c r="Q48" s="120"/>
      <c r="R48" s="120"/>
      <c r="T48" s="122"/>
      <c r="U48" s="122"/>
      <c r="V48" s="122"/>
      <c r="Y48" s="84"/>
      <c r="Z48" s="120"/>
      <c r="AA48" s="120"/>
      <c r="AB48" s="120"/>
    </row>
    <row r="49" spans="2:28" x14ac:dyDescent="0.35">
      <c r="B49" s="12">
        <v>20</v>
      </c>
      <c r="C49" s="17">
        <v>15184</v>
      </c>
      <c r="D49" s="17">
        <v>21661</v>
      </c>
      <c r="E49" s="17">
        <v>430</v>
      </c>
      <c r="F49" s="17">
        <v>592</v>
      </c>
      <c r="G49" s="18">
        <f t="shared" si="0"/>
        <v>-21661</v>
      </c>
      <c r="H49" s="19">
        <f t="shared" si="1"/>
        <v>-592</v>
      </c>
      <c r="J49" s="82"/>
      <c r="K49" s="120"/>
      <c r="L49" s="120"/>
      <c r="M49" s="122"/>
      <c r="O49" s="84"/>
      <c r="P49" s="120"/>
      <c r="Q49" s="120"/>
      <c r="R49" s="120"/>
      <c r="T49" s="122"/>
      <c r="U49" s="122"/>
      <c r="V49" s="122"/>
      <c r="Y49" s="84"/>
      <c r="Z49" s="120"/>
      <c r="AA49" s="120"/>
      <c r="AB49" s="120"/>
    </row>
    <row r="50" spans="2:28" x14ac:dyDescent="0.35">
      <c r="B50" s="12">
        <v>21</v>
      </c>
      <c r="C50" s="17">
        <v>9804</v>
      </c>
      <c r="D50" s="17">
        <v>17489</v>
      </c>
      <c r="E50" s="17">
        <v>303</v>
      </c>
      <c r="F50" s="17">
        <v>492</v>
      </c>
      <c r="G50" s="18">
        <f t="shared" si="0"/>
        <v>-17489</v>
      </c>
      <c r="H50" s="19">
        <f t="shared" si="1"/>
        <v>-492</v>
      </c>
      <c r="J50" s="82"/>
      <c r="K50" s="120"/>
      <c r="L50" s="120"/>
      <c r="M50" s="122"/>
      <c r="O50" s="84"/>
      <c r="P50" s="120"/>
      <c r="Q50" s="120"/>
      <c r="R50" s="120"/>
      <c r="T50" s="122"/>
      <c r="U50" s="122"/>
      <c r="V50" s="122"/>
      <c r="Y50" s="84"/>
      <c r="Z50" s="120"/>
      <c r="AA50" s="120"/>
      <c r="AB50" s="120"/>
    </row>
    <row r="51" spans="2:28" x14ac:dyDescent="0.35">
      <c r="B51" s="12">
        <v>22</v>
      </c>
      <c r="C51" s="17">
        <v>8845</v>
      </c>
      <c r="D51" s="17">
        <v>17023</v>
      </c>
      <c r="E51" s="17">
        <v>267</v>
      </c>
      <c r="F51" s="17">
        <v>487</v>
      </c>
      <c r="G51" s="18">
        <f t="shared" si="0"/>
        <v>-17023</v>
      </c>
      <c r="H51" s="19">
        <f t="shared" si="1"/>
        <v>-487</v>
      </c>
      <c r="J51" s="82"/>
      <c r="K51" s="120"/>
      <c r="L51" s="120"/>
      <c r="M51" s="122"/>
      <c r="O51" s="84"/>
      <c r="P51" s="120"/>
      <c r="Q51" s="120"/>
      <c r="R51" s="120"/>
      <c r="T51" s="122"/>
      <c r="U51" s="122"/>
      <c r="V51" s="122"/>
      <c r="Y51" s="84"/>
      <c r="Z51" s="120"/>
      <c r="AA51" s="120"/>
      <c r="AB51" s="120"/>
    </row>
    <row r="52" spans="2:28" x14ac:dyDescent="0.35">
      <c r="B52" s="12">
        <v>23</v>
      </c>
      <c r="C52" s="17">
        <v>8825</v>
      </c>
      <c r="D52" s="17">
        <v>17632</v>
      </c>
      <c r="E52" s="17">
        <v>255</v>
      </c>
      <c r="F52" s="17">
        <v>470</v>
      </c>
      <c r="G52" s="18">
        <f t="shared" si="0"/>
        <v>-17632</v>
      </c>
      <c r="H52" s="19">
        <f t="shared" si="1"/>
        <v>-470</v>
      </c>
      <c r="J52" s="82"/>
      <c r="K52" s="120"/>
      <c r="L52" s="120"/>
      <c r="M52" s="122"/>
      <c r="O52" s="84"/>
      <c r="P52" s="120"/>
      <c r="Q52" s="120"/>
      <c r="R52" s="120"/>
      <c r="T52" s="122"/>
      <c r="U52" s="122"/>
      <c r="V52" s="122"/>
      <c r="Y52" s="84"/>
      <c r="Z52" s="120"/>
      <c r="AA52" s="120"/>
      <c r="AB52" s="120"/>
    </row>
    <row r="53" spans="2:28" x14ac:dyDescent="0.35">
      <c r="B53" s="12">
        <v>24</v>
      </c>
      <c r="C53" s="17">
        <v>9641</v>
      </c>
      <c r="D53" s="17">
        <v>18205</v>
      </c>
      <c r="E53" s="17">
        <v>283</v>
      </c>
      <c r="F53" s="17">
        <v>528</v>
      </c>
      <c r="G53" s="18">
        <f t="shared" si="0"/>
        <v>-18205</v>
      </c>
      <c r="H53" s="19">
        <f t="shared" si="1"/>
        <v>-528</v>
      </c>
      <c r="J53" s="82"/>
      <c r="K53" s="120"/>
      <c r="L53" s="120"/>
      <c r="M53" s="122"/>
      <c r="O53" s="84"/>
      <c r="P53" s="120"/>
      <c r="Q53" s="120"/>
      <c r="R53" s="120"/>
      <c r="T53" s="122"/>
      <c r="U53" s="122"/>
      <c r="V53" s="122"/>
      <c r="Y53" s="84"/>
      <c r="Z53" s="120"/>
      <c r="AA53" s="120"/>
      <c r="AB53" s="120"/>
    </row>
    <row r="54" spans="2:28" x14ac:dyDescent="0.35">
      <c r="B54" s="12">
        <v>25</v>
      </c>
      <c r="C54" s="17">
        <v>9766</v>
      </c>
      <c r="D54" s="17">
        <v>18540</v>
      </c>
      <c r="E54" s="17">
        <v>276</v>
      </c>
      <c r="F54" s="17">
        <v>558</v>
      </c>
      <c r="G54" s="18">
        <f t="shared" si="0"/>
        <v>-18540</v>
      </c>
      <c r="H54" s="19">
        <f t="shared" si="1"/>
        <v>-558</v>
      </c>
      <c r="J54" s="82"/>
      <c r="K54" s="120"/>
      <c r="L54" s="120"/>
      <c r="M54" s="122"/>
      <c r="O54" s="84"/>
      <c r="P54" s="120"/>
      <c r="Q54" s="120"/>
      <c r="R54" s="120"/>
      <c r="T54" s="122"/>
      <c r="U54" s="122"/>
      <c r="V54" s="122"/>
      <c r="Y54" s="84"/>
      <c r="Z54" s="120"/>
      <c r="AA54" s="120"/>
      <c r="AB54" s="120"/>
    </row>
    <row r="55" spans="2:28" x14ac:dyDescent="0.35">
      <c r="B55" s="12">
        <v>26</v>
      </c>
      <c r="C55" s="17">
        <v>9961</v>
      </c>
      <c r="D55" s="17">
        <v>18694</v>
      </c>
      <c r="E55" s="17">
        <v>281</v>
      </c>
      <c r="F55" s="17">
        <v>552</v>
      </c>
      <c r="G55" s="18">
        <f t="shared" si="0"/>
        <v>-18694</v>
      </c>
      <c r="H55" s="19">
        <f t="shared" si="1"/>
        <v>-552</v>
      </c>
      <c r="J55" s="82"/>
      <c r="K55" s="120"/>
      <c r="L55" s="120"/>
      <c r="M55" s="122"/>
      <c r="O55" s="84"/>
      <c r="P55" s="120"/>
      <c r="Q55" s="120"/>
      <c r="R55" s="120"/>
      <c r="T55" s="122"/>
      <c r="U55" s="122"/>
      <c r="V55" s="122"/>
      <c r="Y55" s="84"/>
      <c r="Z55" s="120"/>
      <c r="AA55" s="120"/>
      <c r="AB55" s="120"/>
    </row>
    <row r="56" spans="2:28" x14ac:dyDescent="0.35">
      <c r="B56" s="12">
        <v>27</v>
      </c>
      <c r="C56" s="17">
        <v>10540</v>
      </c>
      <c r="D56" s="17">
        <v>18802</v>
      </c>
      <c r="E56" s="17">
        <v>308</v>
      </c>
      <c r="F56" s="17">
        <v>569</v>
      </c>
      <c r="G56" s="18">
        <f t="shared" si="0"/>
        <v>-18802</v>
      </c>
      <c r="H56" s="19">
        <f t="shared" si="1"/>
        <v>-569</v>
      </c>
      <c r="J56" s="82"/>
      <c r="K56" s="120"/>
      <c r="L56" s="120"/>
      <c r="M56" s="122"/>
      <c r="O56" s="84"/>
      <c r="P56" s="120"/>
      <c r="Q56" s="120"/>
      <c r="R56" s="120"/>
      <c r="T56" s="122"/>
      <c r="U56" s="122"/>
      <c r="V56" s="122"/>
      <c r="Y56" s="84"/>
      <c r="Z56" s="120"/>
      <c r="AA56" s="120"/>
      <c r="AB56" s="120"/>
    </row>
    <row r="57" spans="2:28" x14ac:dyDescent="0.35">
      <c r="B57" s="12">
        <v>28</v>
      </c>
      <c r="C57" s="17">
        <v>11322</v>
      </c>
      <c r="D57" s="17">
        <v>19971</v>
      </c>
      <c r="E57" s="17">
        <v>374</v>
      </c>
      <c r="F57" s="17">
        <v>681</v>
      </c>
      <c r="G57" s="18">
        <f t="shared" si="0"/>
        <v>-19971</v>
      </c>
      <c r="H57" s="19">
        <f t="shared" si="1"/>
        <v>-681</v>
      </c>
      <c r="J57" s="82"/>
      <c r="K57" s="120"/>
      <c r="L57" s="120"/>
      <c r="M57" s="122"/>
      <c r="O57" s="84"/>
      <c r="P57" s="120"/>
      <c r="Q57" s="120"/>
      <c r="R57" s="120"/>
      <c r="T57" s="122"/>
      <c r="U57" s="122"/>
      <c r="V57" s="122"/>
      <c r="Y57" s="84"/>
      <c r="Z57" s="120"/>
      <c r="AA57" s="120"/>
      <c r="AB57" s="120"/>
    </row>
    <row r="58" spans="2:28" x14ac:dyDescent="0.35">
      <c r="B58" s="12">
        <v>29</v>
      </c>
      <c r="C58" s="17">
        <v>11520</v>
      </c>
      <c r="D58" s="17">
        <v>20242</v>
      </c>
      <c r="E58" s="17">
        <v>365</v>
      </c>
      <c r="F58" s="17">
        <v>628</v>
      </c>
      <c r="G58" s="18">
        <f t="shared" si="0"/>
        <v>-20242</v>
      </c>
      <c r="H58" s="19">
        <f t="shared" si="1"/>
        <v>-628</v>
      </c>
      <c r="J58" s="82"/>
      <c r="K58" s="120"/>
      <c r="L58" s="120"/>
      <c r="M58" s="122"/>
      <c r="O58" s="84"/>
      <c r="P58" s="120"/>
      <c r="Q58" s="120"/>
      <c r="R58" s="120"/>
      <c r="T58" s="122"/>
      <c r="U58" s="122"/>
      <c r="V58" s="122"/>
      <c r="Y58" s="84"/>
      <c r="Z58" s="120"/>
      <c r="AA58" s="120"/>
      <c r="AB58" s="120"/>
    </row>
    <row r="59" spans="2:28" x14ac:dyDescent="0.35">
      <c r="B59" s="12">
        <v>30</v>
      </c>
      <c r="C59" s="17">
        <v>12126</v>
      </c>
      <c r="D59" s="17">
        <v>20648</v>
      </c>
      <c r="E59" s="17">
        <v>427</v>
      </c>
      <c r="F59" s="17">
        <v>725</v>
      </c>
      <c r="G59" s="18">
        <f t="shared" si="0"/>
        <v>-20648</v>
      </c>
      <c r="H59" s="19">
        <f t="shared" si="1"/>
        <v>-725</v>
      </c>
      <c r="J59" s="82"/>
      <c r="K59" s="120"/>
      <c r="L59" s="120"/>
      <c r="M59" s="122"/>
      <c r="O59" s="84"/>
      <c r="P59" s="120"/>
      <c r="Q59" s="120"/>
      <c r="R59" s="120"/>
      <c r="T59" s="122"/>
      <c r="U59" s="122"/>
      <c r="V59" s="122"/>
      <c r="Y59" s="84"/>
      <c r="Z59" s="120"/>
      <c r="AA59" s="120"/>
      <c r="AB59" s="120"/>
    </row>
    <row r="60" spans="2:28" x14ac:dyDescent="0.35">
      <c r="B60" s="12">
        <v>31</v>
      </c>
      <c r="C60" s="17">
        <v>12502</v>
      </c>
      <c r="D60" s="17">
        <v>20929</v>
      </c>
      <c r="E60" s="17">
        <v>484</v>
      </c>
      <c r="F60" s="17">
        <v>726</v>
      </c>
      <c r="G60" s="18">
        <f t="shared" si="0"/>
        <v>-20929</v>
      </c>
      <c r="H60" s="19">
        <f t="shared" si="1"/>
        <v>-726</v>
      </c>
      <c r="J60" s="82"/>
      <c r="K60" s="120"/>
      <c r="L60" s="120"/>
      <c r="M60" s="122"/>
      <c r="O60" s="84"/>
      <c r="P60" s="120"/>
      <c r="Q60" s="120"/>
      <c r="R60" s="120"/>
      <c r="T60" s="122"/>
      <c r="U60" s="122"/>
      <c r="V60" s="122"/>
      <c r="Y60" s="84"/>
      <c r="Z60" s="120"/>
      <c r="AA60" s="120"/>
      <c r="AB60" s="120"/>
    </row>
    <row r="61" spans="2:28" x14ac:dyDescent="0.35">
      <c r="B61" s="12">
        <v>32</v>
      </c>
      <c r="C61" s="17">
        <v>12613</v>
      </c>
      <c r="D61" s="17">
        <v>21519</v>
      </c>
      <c r="E61" s="17">
        <v>493</v>
      </c>
      <c r="F61" s="17">
        <v>817</v>
      </c>
      <c r="G61" s="18">
        <f t="shared" si="0"/>
        <v>-21519</v>
      </c>
      <c r="H61" s="19">
        <f t="shared" si="1"/>
        <v>-817</v>
      </c>
      <c r="J61" s="82"/>
      <c r="K61" s="120"/>
      <c r="L61" s="120"/>
      <c r="M61" s="122"/>
      <c r="O61" s="84"/>
      <c r="P61" s="120"/>
      <c r="Q61" s="120"/>
      <c r="R61" s="120"/>
      <c r="T61" s="122"/>
      <c r="U61" s="122"/>
      <c r="V61" s="122"/>
      <c r="Y61" s="84"/>
      <c r="Z61" s="120"/>
      <c r="AA61" s="120"/>
      <c r="AB61" s="120"/>
    </row>
    <row r="62" spans="2:28" x14ac:dyDescent="0.35">
      <c r="B62" s="12">
        <v>33</v>
      </c>
      <c r="C62" s="17">
        <v>12726</v>
      </c>
      <c r="D62" s="17">
        <v>21500</v>
      </c>
      <c r="E62" s="17">
        <v>549</v>
      </c>
      <c r="F62" s="17">
        <v>818</v>
      </c>
      <c r="G62" s="18">
        <f t="shared" si="0"/>
        <v>-21500</v>
      </c>
      <c r="H62" s="19">
        <f t="shared" si="1"/>
        <v>-818</v>
      </c>
      <c r="J62" s="82"/>
      <c r="K62" s="120"/>
      <c r="L62" s="120"/>
      <c r="M62" s="122"/>
      <c r="O62" s="84"/>
      <c r="P62" s="120"/>
      <c r="Q62" s="120"/>
      <c r="R62" s="120"/>
      <c r="T62" s="122"/>
      <c r="U62" s="122"/>
      <c r="V62" s="122"/>
      <c r="Y62" s="84"/>
      <c r="Z62" s="120"/>
      <c r="AA62" s="120"/>
      <c r="AB62" s="120"/>
    </row>
    <row r="63" spans="2:28" x14ac:dyDescent="0.35">
      <c r="B63" s="12">
        <v>34</v>
      </c>
      <c r="C63" s="17">
        <v>12969</v>
      </c>
      <c r="D63" s="17">
        <v>21344</v>
      </c>
      <c r="E63" s="17">
        <v>598</v>
      </c>
      <c r="F63" s="17">
        <v>908</v>
      </c>
      <c r="G63" s="18">
        <f t="shared" si="0"/>
        <v>-21344</v>
      </c>
      <c r="H63" s="19">
        <f t="shared" si="1"/>
        <v>-908</v>
      </c>
      <c r="J63" s="82"/>
      <c r="K63" s="120"/>
      <c r="L63" s="120"/>
      <c r="M63" s="122"/>
      <c r="O63" s="84"/>
      <c r="P63" s="120"/>
      <c r="Q63" s="120"/>
      <c r="R63" s="120"/>
      <c r="T63" s="122"/>
      <c r="U63" s="122"/>
      <c r="V63" s="122"/>
      <c r="Y63" s="84"/>
      <c r="Z63" s="120"/>
      <c r="AA63" s="120"/>
      <c r="AB63" s="120"/>
    </row>
    <row r="64" spans="2:28" x14ac:dyDescent="0.35">
      <c r="B64" s="12">
        <v>35</v>
      </c>
      <c r="C64" s="17">
        <v>12771</v>
      </c>
      <c r="D64" s="17">
        <v>21251</v>
      </c>
      <c r="E64" s="17">
        <v>619</v>
      </c>
      <c r="F64" s="17">
        <v>878</v>
      </c>
      <c r="G64" s="18">
        <f t="shared" si="0"/>
        <v>-21251</v>
      </c>
      <c r="H64" s="19">
        <f t="shared" si="1"/>
        <v>-878</v>
      </c>
      <c r="J64" s="82"/>
      <c r="K64" s="120"/>
      <c r="L64" s="120"/>
      <c r="M64" s="122"/>
      <c r="O64" s="84"/>
      <c r="P64" s="120"/>
      <c r="Q64" s="120"/>
      <c r="R64" s="120"/>
      <c r="T64" s="122"/>
      <c r="U64" s="122"/>
      <c r="V64" s="122"/>
      <c r="Y64" s="84"/>
      <c r="Z64" s="120"/>
      <c r="AA64" s="120"/>
      <c r="AB64" s="120"/>
    </row>
    <row r="65" spans="2:28" x14ac:dyDescent="0.35">
      <c r="B65" s="12">
        <v>36</v>
      </c>
      <c r="C65" s="17">
        <v>13124</v>
      </c>
      <c r="D65" s="17">
        <v>21242</v>
      </c>
      <c r="E65" s="17">
        <v>653</v>
      </c>
      <c r="F65" s="17">
        <v>975</v>
      </c>
      <c r="G65" s="18">
        <f t="shared" si="0"/>
        <v>-21242</v>
      </c>
      <c r="H65" s="19">
        <f t="shared" si="1"/>
        <v>-975</v>
      </c>
      <c r="J65" s="82"/>
      <c r="K65" s="120"/>
      <c r="L65" s="120"/>
      <c r="M65" s="122"/>
      <c r="O65" s="84"/>
      <c r="P65" s="120"/>
      <c r="Q65" s="120"/>
      <c r="R65" s="120"/>
      <c r="T65" s="122"/>
      <c r="U65" s="122"/>
      <c r="V65" s="122"/>
      <c r="Y65" s="84"/>
      <c r="Z65" s="120"/>
      <c r="AA65" s="120"/>
      <c r="AB65" s="120"/>
    </row>
    <row r="66" spans="2:28" x14ac:dyDescent="0.35">
      <c r="B66" s="12">
        <v>37</v>
      </c>
      <c r="C66" s="17">
        <v>12603</v>
      </c>
      <c r="D66" s="17">
        <v>20767</v>
      </c>
      <c r="E66" s="17">
        <v>692</v>
      </c>
      <c r="F66" s="17">
        <v>980</v>
      </c>
      <c r="G66" s="18">
        <f t="shared" si="0"/>
        <v>-20767</v>
      </c>
      <c r="H66" s="19">
        <f t="shared" si="1"/>
        <v>-980</v>
      </c>
      <c r="J66" s="82"/>
      <c r="K66" s="120"/>
      <c r="L66" s="120"/>
      <c r="M66" s="122"/>
      <c r="O66" s="84"/>
      <c r="P66" s="120"/>
      <c r="Q66" s="120"/>
      <c r="R66" s="120"/>
      <c r="T66" s="122"/>
      <c r="U66" s="122"/>
      <c r="V66" s="122"/>
      <c r="Y66" s="84"/>
      <c r="Z66" s="120"/>
      <c r="AA66" s="120"/>
      <c r="AB66" s="120"/>
    </row>
    <row r="67" spans="2:28" x14ac:dyDescent="0.35">
      <c r="B67" s="12">
        <v>38</v>
      </c>
      <c r="C67" s="17">
        <v>13360</v>
      </c>
      <c r="D67" s="17">
        <v>21664</v>
      </c>
      <c r="E67" s="17">
        <v>740</v>
      </c>
      <c r="F67" s="17">
        <v>1090</v>
      </c>
      <c r="G67" s="18">
        <f t="shared" si="0"/>
        <v>-21664</v>
      </c>
      <c r="H67" s="19">
        <f t="shared" si="1"/>
        <v>-1090</v>
      </c>
      <c r="J67" s="82"/>
      <c r="K67" s="120"/>
      <c r="L67" s="120"/>
      <c r="M67" s="122"/>
      <c r="O67" s="84"/>
      <c r="P67" s="120"/>
      <c r="Q67" s="120"/>
      <c r="R67" s="120"/>
      <c r="T67" s="122"/>
      <c r="U67" s="122"/>
      <c r="V67" s="122"/>
      <c r="Y67" s="84"/>
      <c r="Z67" s="120"/>
      <c r="AA67" s="120"/>
      <c r="AB67" s="120"/>
    </row>
    <row r="68" spans="2:28" x14ac:dyDescent="0.35">
      <c r="B68" s="12">
        <v>39</v>
      </c>
      <c r="C68" s="17">
        <v>13668</v>
      </c>
      <c r="D68" s="17">
        <v>21735</v>
      </c>
      <c r="E68" s="17">
        <v>821</v>
      </c>
      <c r="F68" s="17">
        <v>1193</v>
      </c>
      <c r="G68" s="18">
        <f t="shared" si="0"/>
        <v>-21735</v>
      </c>
      <c r="H68" s="19">
        <f t="shared" si="1"/>
        <v>-1193</v>
      </c>
      <c r="J68" s="82"/>
      <c r="K68" s="120"/>
      <c r="L68" s="120"/>
      <c r="M68" s="122"/>
      <c r="O68" s="84"/>
      <c r="P68" s="120"/>
      <c r="Q68" s="120"/>
      <c r="R68" s="120"/>
      <c r="T68" s="122"/>
      <c r="U68" s="122"/>
      <c r="V68" s="122"/>
      <c r="Y68" s="84"/>
      <c r="Z68" s="120"/>
      <c r="AA68" s="120"/>
      <c r="AB68" s="120"/>
    </row>
    <row r="69" spans="2:28" x14ac:dyDescent="0.35">
      <c r="B69" s="12">
        <v>40</v>
      </c>
      <c r="C69" s="17">
        <v>14136</v>
      </c>
      <c r="D69" s="17">
        <v>21644</v>
      </c>
      <c r="E69" s="17">
        <v>916</v>
      </c>
      <c r="F69" s="17">
        <v>1187</v>
      </c>
      <c r="G69" s="18">
        <f t="shared" si="0"/>
        <v>-21644</v>
      </c>
      <c r="H69" s="19">
        <f t="shared" si="1"/>
        <v>-1187</v>
      </c>
      <c r="J69" s="82"/>
      <c r="K69" s="120"/>
      <c r="L69" s="120"/>
      <c r="M69" s="122"/>
      <c r="O69" s="84"/>
      <c r="P69" s="120"/>
      <c r="Q69" s="120"/>
      <c r="R69" s="120"/>
      <c r="T69" s="122"/>
      <c r="U69" s="122"/>
      <c r="V69" s="122"/>
      <c r="Y69" s="84"/>
      <c r="Z69" s="120"/>
      <c r="AA69" s="120"/>
      <c r="AB69" s="120"/>
    </row>
    <row r="70" spans="2:28" x14ac:dyDescent="0.35">
      <c r="B70" s="12">
        <v>41</v>
      </c>
      <c r="C70" s="17">
        <v>12860</v>
      </c>
      <c r="D70" s="17">
        <v>20562</v>
      </c>
      <c r="E70" s="17">
        <v>900</v>
      </c>
      <c r="F70" s="17">
        <v>1223</v>
      </c>
      <c r="G70" s="18">
        <f t="shared" si="0"/>
        <v>-20562</v>
      </c>
      <c r="H70" s="19">
        <f t="shared" si="1"/>
        <v>-1223</v>
      </c>
      <c r="J70" s="82"/>
      <c r="K70" s="120"/>
      <c r="L70" s="120"/>
      <c r="M70" s="122"/>
      <c r="O70" s="84"/>
      <c r="P70" s="120"/>
      <c r="Q70" s="120"/>
      <c r="R70" s="120"/>
      <c r="T70" s="122"/>
      <c r="U70" s="122"/>
      <c r="V70" s="122"/>
      <c r="Y70" s="84"/>
      <c r="Z70" s="120"/>
      <c r="AA70" s="120"/>
      <c r="AB70" s="120"/>
    </row>
    <row r="71" spans="2:28" x14ac:dyDescent="0.35">
      <c r="B71" s="12">
        <v>42</v>
      </c>
      <c r="C71" s="17">
        <v>12838</v>
      </c>
      <c r="D71" s="17">
        <v>19902</v>
      </c>
      <c r="E71" s="17">
        <v>997</v>
      </c>
      <c r="F71" s="17">
        <v>1205</v>
      </c>
      <c r="G71" s="18">
        <f t="shared" si="0"/>
        <v>-19902</v>
      </c>
      <c r="H71" s="19">
        <f t="shared" si="1"/>
        <v>-1205</v>
      </c>
      <c r="J71" s="82"/>
      <c r="K71" s="120"/>
      <c r="L71" s="120"/>
      <c r="M71" s="122"/>
      <c r="O71" s="84"/>
      <c r="P71" s="120"/>
      <c r="Q71" s="120"/>
      <c r="R71" s="120"/>
      <c r="T71" s="122"/>
      <c r="U71" s="122"/>
      <c r="V71" s="122"/>
      <c r="Y71" s="84"/>
      <c r="Z71" s="120"/>
      <c r="AA71" s="120"/>
      <c r="AB71" s="120"/>
    </row>
    <row r="72" spans="2:28" x14ac:dyDescent="0.35">
      <c r="B72" s="12">
        <v>43</v>
      </c>
      <c r="C72" s="17">
        <v>12681</v>
      </c>
      <c r="D72" s="17">
        <v>19897</v>
      </c>
      <c r="E72" s="17">
        <v>948</v>
      </c>
      <c r="F72" s="17">
        <v>1265</v>
      </c>
      <c r="G72" s="18">
        <f t="shared" si="0"/>
        <v>-19897</v>
      </c>
      <c r="H72" s="19">
        <f t="shared" si="1"/>
        <v>-1265</v>
      </c>
      <c r="J72" s="82"/>
      <c r="K72" s="120"/>
      <c r="L72" s="120"/>
      <c r="M72" s="122"/>
      <c r="O72" s="84"/>
      <c r="P72" s="120"/>
      <c r="Q72" s="120"/>
      <c r="R72" s="120"/>
      <c r="T72" s="122"/>
      <c r="U72" s="122"/>
      <c r="V72" s="122"/>
      <c r="Y72" s="84"/>
      <c r="Z72" s="120"/>
      <c r="AA72" s="120"/>
      <c r="AB72" s="120"/>
    </row>
    <row r="73" spans="2:28" x14ac:dyDescent="0.35">
      <c r="B73" s="12">
        <v>44</v>
      </c>
      <c r="C73" s="17">
        <v>12186</v>
      </c>
      <c r="D73" s="17">
        <v>19377</v>
      </c>
      <c r="E73" s="17">
        <v>1012</v>
      </c>
      <c r="F73" s="17">
        <v>1325</v>
      </c>
      <c r="G73" s="18">
        <f t="shared" si="0"/>
        <v>-19377</v>
      </c>
      <c r="H73" s="19">
        <f t="shared" si="1"/>
        <v>-1325</v>
      </c>
      <c r="J73" s="82"/>
      <c r="K73" s="120"/>
      <c r="L73" s="120"/>
      <c r="M73" s="122"/>
      <c r="O73" s="84"/>
      <c r="P73" s="120"/>
      <c r="Q73" s="120"/>
      <c r="R73" s="120"/>
      <c r="T73" s="122"/>
      <c r="U73" s="122"/>
      <c r="V73" s="122"/>
      <c r="Y73" s="84"/>
      <c r="Z73" s="120"/>
      <c r="AA73" s="120"/>
      <c r="AB73" s="120"/>
    </row>
    <row r="74" spans="2:28" x14ac:dyDescent="0.35">
      <c r="B74" s="12">
        <v>45</v>
      </c>
      <c r="C74" s="17">
        <v>12852</v>
      </c>
      <c r="D74" s="17">
        <v>20078</v>
      </c>
      <c r="E74" s="17">
        <v>1140</v>
      </c>
      <c r="F74" s="17">
        <v>1495</v>
      </c>
      <c r="G74" s="18">
        <f t="shared" si="0"/>
        <v>-20078</v>
      </c>
      <c r="H74" s="19">
        <f t="shared" si="1"/>
        <v>-1495</v>
      </c>
      <c r="J74" s="82"/>
      <c r="K74" s="120"/>
      <c r="L74" s="120"/>
      <c r="M74" s="122"/>
      <c r="O74" s="84"/>
      <c r="P74" s="120"/>
      <c r="Q74" s="120"/>
      <c r="R74" s="120"/>
      <c r="T74" s="122"/>
      <c r="U74" s="122"/>
      <c r="V74" s="122"/>
      <c r="Y74" s="84"/>
      <c r="Z74" s="120"/>
      <c r="AA74" s="120"/>
      <c r="AB74" s="120"/>
    </row>
    <row r="75" spans="2:28" x14ac:dyDescent="0.35">
      <c r="B75" s="12">
        <v>46</v>
      </c>
      <c r="C75" s="17">
        <v>13467</v>
      </c>
      <c r="D75" s="17">
        <v>21565</v>
      </c>
      <c r="E75" s="17">
        <v>1250</v>
      </c>
      <c r="F75" s="17">
        <v>1796</v>
      </c>
      <c r="G75" s="18">
        <f t="shared" si="0"/>
        <v>-21565</v>
      </c>
      <c r="H75" s="19">
        <f t="shared" si="1"/>
        <v>-1796</v>
      </c>
      <c r="J75" s="82"/>
      <c r="K75" s="120"/>
      <c r="L75" s="120"/>
      <c r="M75" s="122"/>
      <c r="O75" s="84"/>
      <c r="P75" s="120"/>
      <c r="Q75" s="120"/>
      <c r="R75" s="120"/>
      <c r="T75" s="122"/>
      <c r="U75" s="122"/>
      <c r="V75" s="122"/>
      <c r="Y75" s="84"/>
      <c r="Z75" s="120"/>
      <c r="AA75" s="120"/>
      <c r="AB75" s="120"/>
    </row>
    <row r="76" spans="2:28" x14ac:dyDescent="0.35">
      <c r="B76" s="12">
        <v>47</v>
      </c>
      <c r="C76" s="17">
        <v>14436</v>
      </c>
      <c r="D76" s="17">
        <v>23022</v>
      </c>
      <c r="E76" s="17">
        <v>1471</v>
      </c>
      <c r="F76" s="17">
        <v>1948</v>
      </c>
      <c r="G76" s="18">
        <f t="shared" si="0"/>
        <v>-23022</v>
      </c>
      <c r="H76" s="19">
        <f t="shared" si="1"/>
        <v>-1948</v>
      </c>
      <c r="J76" s="82"/>
      <c r="K76" s="120"/>
      <c r="L76" s="120"/>
      <c r="M76" s="122"/>
      <c r="O76" s="84"/>
      <c r="P76" s="120"/>
      <c r="Q76" s="120"/>
      <c r="R76" s="120"/>
      <c r="T76" s="122"/>
      <c r="U76" s="122"/>
      <c r="V76" s="122"/>
      <c r="Y76" s="84"/>
      <c r="Z76" s="120"/>
      <c r="AA76" s="120"/>
      <c r="AB76" s="120"/>
    </row>
    <row r="77" spans="2:28" x14ac:dyDescent="0.35">
      <c r="B77" s="12">
        <v>48</v>
      </c>
      <c r="C77" s="17">
        <v>14466</v>
      </c>
      <c r="D77" s="17">
        <v>23683</v>
      </c>
      <c r="E77" s="17">
        <v>1516</v>
      </c>
      <c r="F77" s="17">
        <v>2247</v>
      </c>
      <c r="G77" s="18">
        <f t="shared" si="0"/>
        <v>-23683</v>
      </c>
      <c r="H77" s="19">
        <f t="shared" si="1"/>
        <v>-2247</v>
      </c>
      <c r="J77" s="82"/>
      <c r="K77" s="120"/>
      <c r="L77" s="120"/>
      <c r="M77" s="122"/>
      <c r="O77" s="84"/>
      <c r="P77" s="120"/>
      <c r="Q77" s="120"/>
      <c r="R77" s="120"/>
      <c r="T77" s="122"/>
      <c r="U77" s="122"/>
      <c r="V77" s="122"/>
      <c r="Y77" s="84"/>
      <c r="Z77" s="120"/>
      <c r="AA77" s="120"/>
      <c r="AB77" s="120"/>
    </row>
    <row r="78" spans="2:28" x14ac:dyDescent="0.35">
      <c r="B78" s="12">
        <v>49</v>
      </c>
      <c r="C78" s="17">
        <v>14716</v>
      </c>
      <c r="D78" s="17">
        <v>23990</v>
      </c>
      <c r="E78" s="17">
        <v>1628</v>
      </c>
      <c r="F78" s="17">
        <v>2495</v>
      </c>
      <c r="G78" s="18">
        <f t="shared" si="0"/>
        <v>-23990</v>
      </c>
      <c r="H78" s="19">
        <f t="shared" si="1"/>
        <v>-2495</v>
      </c>
      <c r="J78" s="82"/>
      <c r="K78" s="120"/>
      <c r="L78" s="120"/>
      <c r="M78" s="122"/>
      <c r="O78" s="84"/>
      <c r="P78" s="120"/>
      <c r="Q78" s="120"/>
      <c r="R78" s="120"/>
      <c r="T78" s="122"/>
      <c r="U78" s="122"/>
      <c r="V78" s="122"/>
      <c r="Y78" s="84"/>
      <c r="Z78" s="120"/>
      <c r="AA78" s="120"/>
      <c r="AB78" s="120"/>
    </row>
    <row r="79" spans="2:28" x14ac:dyDescent="0.35">
      <c r="B79" s="12">
        <v>50</v>
      </c>
      <c r="C79" s="17">
        <v>14505</v>
      </c>
      <c r="D79" s="17">
        <v>23968</v>
      </c>
      <c r="E79" s="17">
        <v>1815</v>
      </c>
      <c r="F79" s="17">
        <v>2648</v>
      </c>
      <c r="G79" s="18">
        <f t="shared" si="0"/>
        <v>-23968</v>
      </c>
      <c r="H79" s="19">
        <f t="shared" si="1"/>
        <v>-2648</v>
      </c>
      <c r="J79" s="82"/>
      <c r="K79" s="120"/>
      <c r="L79" s="120"/>
      <c r="M79" s="122"/>
      <c r="O79" s="84"/>
      <c r="P79" s="120"/>
      <c r="Q79" s="120"/>
      <c r="R79" s="120"/>
      <c r="T79" s="122"/>
      <c r="U79" s="122"/>
      <c r="V79" s="122"/>
      <c r="Y79" s="84"/>
      <c r="Z79" s="120"/>
      <c r="AA79" s="120"/>
      <c r="AB79" s="120"/>
    </row>
    <row r="80" spans="2:28" x14ac:dyDescent="0.35">
      <c r="B80" s="12">
        <v>51</v>
      </c>
      <c r="C80" s="17">
        <v>14519</v>
      </c>
      <c r="D80" s="17">
        <v>24150</v>
      </c>
      <c r="E80" s="17">
        <v>1919</v>
      </c>
      <c r="F80" s="17">
        <v>2812</v>
      </c>
      <c r="G80" s="18">
        <f t="shared" si="0"/>
        <v>-24150</v>
      </c>
      <c r="H80" s="19">
        <f t="shared" si="1"/>
        <v>-2812</v>
      </c>
      <c r="J80" s="82"/>
      <c r="K80" s="120"/>
      <c r="L80" s="120"/>
      <c r="M80" s="122"/>
      <c r="O80" s="84"/>
      <c r="P80" s="120"/>
      <c r="Q80" s="120"/>
      <c r="R80" s="120"/>
      <c r="T80" s="122"/>
      <c r="U80" s="122"/>
      <c r="V80" s="122"/>
      <c r="Y80" s="84"/>
      <c r="Z80" s="120"/>
      <c r="AA80" s="120"/>
      <c r="AB80" s="120"/>
    </row>
    <row r="81" spans="2:28" x14ac:dyDescent="0.35">
      <c r="B81" s="12">
        <v>52</v>
      </c>
      <c r="C81" s="17">
        <v>14729</v>
      </c>
      <c r="D81" s="17">
        <v>24163</v>
      </c>
      <c r="E81" s="17">
        <v>2013</v>
      </c>
      <c r="F81" s="17">
        <v>3031</v>
      </c>
      <c r="G81" s="18">
        <f t="shared" si="0"/>
        <v>-24163</v>
      </c>
      <c r="H81" s="19">
        <f t="shared" si="1"/>
        <v>-3031</v>
      </c>
      <c r="J81" s="82"/>
      <c r="K81" s="120"/>
      <c r="L81" s="120"/>
      <c r="M81" s="122"/>
      <c r="O81" s="84"/>
      <c r="P81" s="120"/>
      <c r="Q81" s="120"/>
      <c r="R81" s="120"/>
      <c r="T81" s="122"/>
      <c r="U81" s="122"/>
      <c r="V81" s="122"/>
      <c r="Y81" s="84"/>
      <c r="Z81" s="120"/>
      <c r="AA81" s="120"/>
      <c r="AB81" s="120"/>
    </row>
    <row r="82" spans="2:28" x14ac:dyDescent="0.35">
      <c r="B82" s="12">
        <v>53</v>
      </c>
      <c r="C82" s="17">
        <v>15218</v>
      </c>
      <c r="D82" s="17">
        <v>24783</v>
      </c>
      <c r="E82" s="17">
        <v>2137</v>
      </c>
      <c r="F82" s="17">
        <v>3474</v>
      </c>
      <c r="G82" s="18">
        <f t="shared" si="0"/>
        <v>-24783</v>
      </c>
      <c r="H82" s="19">
        <f t="shared" si="1"/>
        <v>-3474</v>
      </c>
      <c r="J82" s="82"/>
      <c r="K82" s="120"/>
      <c r="L82" s="120"/>
      <c r="M82" s="122"/>
      <c r="O82" s="84"/>
      <c r="P82" s="120"/>
      <c r="Q82" s="120"/>
      <c r="R82" s="120"/>
      <c r="T82" s="122"/>
      <c r="U82" s="122"/>
      <c r="V82" s="122"/>
      <c r="Y82" s="84"/>
      <c r="Z82" s="120"/>
      <c r="AA82" s="120"/>
      <c r="AB82" s="120"/>
    </row>
    <row r="83" spans="2:28" x14ac:dyDescent="0.35">
      <c r="B83" s="12">
        <v>54</v>
      </c>
      <c r="C83" s="17">
        <v>15772</v>
      </c>
      <c r="D83" s="17">
        <v>25874</v>
      </c>
      <c r="E83" s="17">
        <v>2467</v>
      </c>
      <c r="F83" s="17">
        <v>3903</v>
      </c>
      <c r="G83" s="18">
        <f t="shared" si="0"/>
        <v>-25874</v>
      </c>
      <c r="H83" s="19">
        <f t="shared" si="1"/>
        <v>-3903</v>
      </c>
      <c r="J83" s="82"/>
      <c r="K83" s="120"/>
      <c r="L83" s="120"/>
      <c r="M83" s="122"/>
      <c r="O83" s="84"/>
      <c r="P83" s="120"/>
      <c r="Q83" s="120"/>
      <c r="R83" s="120"/>
      <c r="T83" s="122"/>
      <c r="U83" s="122"/>
      <c r="V83" s="122"/>
      <c r="Y83" s="84"/>
      <c r="Z83" s="120"/>
      <c r="AA83" s="120"/>
      <c r="AB83" s="120"/>
    </row>
    <row r="84" spans="2:28" x14ac:dyDescent="0.35">
      <c r="B84" s="12">
        <v>55</v>
      </c>
      <c r="C84" s="17">
        <v>16107</v>
      </c>
      <c r="D84" s="17">
        <v>25853</v>
      </c>
      <c r="E84" s="17">
        <v>2541</v>
      </c>
      <c r="F84" s="17">
        <v>3965</v>
      </c>
      <c r="G84" s="18">
        <f t="shared" si="0"/>
        <v>-25853</v>
      </c>
      <c r="H84" s="19">
        <f t="shared" si="1"/>
        <v>-3965</v>
      </c>
      <c r="J84" s="82"/>
      <c r="K84" s="120"/>
      <c r="L84" s="120"/>
      <c r="M84" s="122"/>
      <c r="O84" s="84"/>
      <c r="P84" s="120"/>
      <c r="Q84" s="120"/>
      <c r="R84" s="120"/>
      <c r="T84" s="122"/>
      <c r="U84" s="122"/>
      <c r="V84" s="122"/>
      <c r="Y84" s="84"/>
      <c r="Z84" s="120"/>
      <c r="AA84" s="120"/>
      <c r="AB84" s="120"/>
    </row>
    <row r="85" spans="2:28" x14ac:dyDescent="0.35">
      <c r="B85" s="12">
        <v>56</v>
      </c>
      <c r="C85" s="17">
        <v>16533</v>
      </c>
      <c r="D85" s="17">
        <v>26976</v>
      </c>
      <c r="E85" s="17">
        <v>2729</v>
      </c>
      <c r="F85" s="17">
        <v>4772</v>
      </c>
      <c r="G85" s="18">
        <f t="shared" si="0"/>
        <v>-26976</v>
      </c>
      <c r="H85" s="19">
        <f t="shared" si="1"/>
        <v>-4772</v>
      </c>
      <c r="J85" s="82"/>
      <c r="K85" s="120"/>
      <c r="L85" s="120"/>
      <c r="M85" s="122"/>
      <c r="O85" s="84"/>
      <c r="P85" s="120"/>
      <c r="Q85" s="120"/>
      <c r="R85" s="120"/>
      <c r="T85" s="122"/>
      <c r="U85" s="122"/>
      <c r="V85" s="122"/>
      <c r="Y85" s="84"/>
      <c r="Z85" s="120"/>
      <c r="AA85" s="120"/>
      <c r="AB85" s="120"/>
    </row>
    <row r="86" spans="2:28" x14ac:dyDescent="0.35">
      <c r="B86" s="12">
        <v>57</v>
      </c>
      <c r="C86" s="17">
        <v>16264</v>
      </c>
      <c r="D86" s="17">
        <v>26351</v>
      </c>
      <c r="E86" s="17">
        <v>2905</v>
      </c>
      <c r="F86" s="17">
        <v>4775</v>
      </c>
      <c r="G86" s="18">
        <f t="shared" si="0"/>
        <v>-26351</v>
      </c>
      <c r="H86" s="19">
        <f t="shared" si="1"/>
        <v>-4775</v>
      </c>
      <c r="J86" s="82"/>
      <c r="K86" s="120"/>
      <c r="L86" s="120"/>
      <c r="M86" s="122"/>
      <c r="O86" s="84"/>
      <c r="P86" s="120"/>
      <c r="Q86" s="120"/>
      <c r="R86" s="120"/>
      <c r="T86" s="122"/>
      <c r="U86" s="122"/>
      <c r="V86" s="122"/>
      <c r="Y86" s="84"/>
      <c r="Z86" s="120"/>
      <c r="AA86" s="120"/>
      <c r="AB86" s="120"/>
    </row>
    <row r="87" spans="2:28" x14ac:dyDescent="0.35">
      <c r="B87" s="12">
        <v>58</v>
      </c>
      <c r="C87" s="17">
        <v>16141</v>
      </c>
      <c r="D87" s="17">
        <v>26161</v>
      </c>
      <c r="E87" s="17">
        <v>2959</v>
      </c>
      <c r="F87" s="17">
        <v>5231</v>
      </c>
      <c r="G87" s="18">
        <f t="shared" si="0"/>
        <v>-26161</v>
      </c>
      <c r="H87" s="19">
        <f t="shared" si="1"/>
        <v>-5231</v>
      </c>
      <c r="J87" s="82"/>
      <c r="K87" s="120"/>
      <c r="L87" s="120"/>
      <c r="M87" s="122"/>
      <c r="O87" s="84"/>
      <c r="P87" s="120"/>
      <c r="Q87" s="120"/>
      <c r="R87" s="120"/>
      <c r="T87" s="122"/>
      <c r="U87" s="122"/>
      <c r="V87" s="122"/>
      <c r="Y87" s="84"/>
      <c r="Z87" s="120"/>
      <c r="AA87" s="120"/>
      <c r="AB87" s="120"/>
    </row>
    <row r="88" spans="2:28" x14ac:dyDescent="0.35">
      <c r="B88" s="12">
        <v>59</v>
      </c>
      <c r="C88" s="17">
        <v>16669</v>
      </c>
      <c r="D88" s="17">
        <v>26318</v>
      </c>
      <c r="E88" s="17">
        <v>3104</v>
      </c>
      <c r="F88" s="17">
        <v>5804</v>
      </c>
      <c r="G88" s="18">
        <f t="shared" si="0"/>
        <v>-26318</v>
      </c>
      <c r="H88" s="19">
        <f t="shared" si="1"/>
        <v>-5804</v>
      </c>
      <c r="J88" s="82"/>
      <c r="K88" s="120"/>
      <c r="L88" s="120"/>
      <c r="M88" s="122"/>
      <c r="O88" s="84"/>
      <c r="P88" s="120"/>
      <c r="Q88" s="120"/>
      <c r="R88" s="120"/>
      <c r="T88" s="122"/>
      <c r="U88" s="122"/>
      <c r="V88" s="122"/>
      <c r="Y88" s="84"/>
      <c r="Z88" s="120"/>
      <c r="AA88" s="120"/>
      <c r="AB88" s="120"/>
    </row>
    <row r="89" spans="2:28" x14ac:dyDescent="0.35">
      <c r="B89" s="12">
        <v>60</v>
      </c>
      <c r="C89" s="17">
        <v>16686</v>
      </c>
      <c r="D89" s="17">
        <v>25969</v>
      </c>
      <c r="E89" s="17">
        <v>3294</v>
      </c>
      <c r="F89" s="17">
        <v>5949</v>
      </c>
      <c r="G89" s="18">
        <f t="shared" si="0"/>
        <v>-25969</v>
      </c>
      <c r="H89" s="19">
        <f t="shared" si="1"/>
        <v>-5949</v>
      </c>
      <c r="J89" s="82"/>
      <c r="K89" s="120"/>
      <c r="L89" s="120"/>
      <c r="M89" s="122"/>
      <c r="O89" s="84"/>
      <c r="P89" s="120"/>
      <c r="Q89" s="120"/>
      <c r="R89" s="120"/>
      <c r="T89" s="122"/>
      <c r="U89" s="122"/>
      <c r="V89" s="122"/>
      <c r="Y89" s="84"/>
      <c r="Z89" s="120"/>
      <c r="AA89" s="120"/>
      <c r="AB89" s="120"/>
    </row>
    <row r="90" spans="2:28" x14ac:dyDescent="0.35">
      <c r="B90" s="12">
        <v>61</v>
      </c>
      <c r="C90" s="17">
        <v>16505</v>
      </c>
      <c r="D90" s="17">
        <v>25441</v>
      </c>
      <c r="E90" s="17">
        <v>3379</v>
      </c>
      <c r="F90" s="17">
        <v>6356</v>
      </c>
      <c r="G90" s="18">
        <f t="shared" si="0"/>
        <v>-25441</v>
      </c>
      <c r="H90" s="19">
        <f t="shared" si="1"/>
        <v>-6356</v>
      </c>
      <c r="J90" s="82"/>
      <c r="K90" s="120"/>
      <c r="L90" s="120"/>
      <c r="M90" s="122"/>
      <c r="O90" s="84"/>
      <c r="P90" s="120"/>
      <c r="Q90" s="120"/>
      <c r="R90" s="120"/>
      <c r="T90" s="122"/>
      <c r="U90" s="122"/>
      <c r="V90" s="122"/>
      <c r="Y90" s="84"/>
      <c r="Z90" s="120"/>
      <c r="AA90" s="120"/>
      <c r="AB90" s="120"/>
    </row>
    <row r="91" spans="2:28" x14ac:dyDescent="0.35">
      <c r="B91" s="12">
        <v>62</v>
      </c>
      <c r="C91" s="17">
        <v>17414</v>
      </c>
      <c r="D91" s="17">
        <v>25919</v>
      </c>
      <c r="E91" s="17">
        <v>3731</v>
      </c>
      <c r="F91" s="17">
        <v>6843</v>
      </c>
      <c r="G91" s="18">
        <f t="shared" si="0"/>
        <v>-25919</v>
      </c>
      <c r="H91" s="19">
        <f t="shared" si="1"/>
        <v>-6843</v>
      </c>
      <c r="J91" s="82"/>
      <c r="K91" s="120"/>
      <c r="L91" s="120"/>
      <c r="M91" s="122"/>
      <c r="O91" s="84"/>
      <c r="P91" s="120"/>
      <c r="Q91" s="120"/>
      <c r="R91" s="120"/>
      <c r="T91" s="122"/>
      <c r="U91" s="122"/>
      <c r="V91" s="122"/>
      <c r="Y91" s="84"/>
      <c r="Z91" s="120"/>
      <c r="AA91" s="120"/>
      <c r="AB91" s="120"/>
    </row>
    <row r="92" spans="2:28" x14ac:dyDescent="0.35">
      <c r="B92" s="12">
        <v>63</v>
      </c>
      <c r="C92" s="17">
        <v>17819</v>
      </c>
      <c r="D92" s="17">
        <v>26324</v>
      </c>
      <c r="E92" s="17">
        <v>4073</v>
      </c>
      <c r="F92" s="17">
        <v>7699</v>
      </c>
      <c r="G92" s="18">
        <f t="shared" si="0"/>
        <v>-26324</v>
      </c>
      <c r="H92" s="19">
        <f t="shared" si="1"/>
        <v>-7699</v>
      </c>
      <c r="J92" s="82"/>
      <c r="K92" s="120"/>
      <c r="L92" s="120"/>
      <c r="M92" s="122"/>
      <c r="O92" s="84"/>
      <c r="P92" s="120"/>
      <c r="Q92" s="120"/>
      <c r="R92" s="120"/>
      <c r="T92" s="122"/>
      <c r="U92" s="122"/>
      <c r="V92" s="122"/>
      <c r="Y92" s="84"/>
      <c r="Z92" s="120"/>
      <c r="AA92" s="120"/>
      <c r="AB92" s="120"/>
    </row>
    <row r="93" spans="2:28" x14ac:dyDescent="0.35">
      <c r="B93" s="12">
        <v>64</v>
      </c>
      <c r="C93" s="17">
        <v>17506</v>
      </c>
      <c r="D93" s="17">
        <v>24868</v>
      </c>
      <c r="E93" s="17">
        <v>4242</v>
      </c>
      <c r="F93" s="17">
        <v>7632</v>
      </c>
      <c r="G93" s="18">
        <f t="shared" si="0"/>
        <v>-24868</v>
      </c>
      <c r="H93" s="19">
        <f t="shared" si="1"/>
        <v>-7632</v>
      </c>
      <c r="J93" s="82"/>
      <c r="K93" s="120"/>
      <c r="L93" s="120"/>
      <c r="M93" s="122"/>
      <c r="O93" s="84"/>
      <c r="P93" s="120"/>
      <c r="Q93" s="120"/>
      <c r="R93" s="120"/>
      <c r="T93" s="122"/>
      <c r="U93" s="122"/>
      <c r="V93" s="122"/>
      <c r="Y93" s="84"/>
      <c r="Z93" s="120"/>
      <c r="AA93" s="120"/>
      <c r="AB93" s="120"/>
    </row>
    <row r="94" spans="2:28" x14ac:dyDescent="0.35">
      <c r="B94" s="12">
        <v>65</v>
      </c>
      <c r="C94" s="17">
        <v>16990</v>
      </c>
      <c r="D94" s="17">
        <v>23691</v>
      </c>
      <c r="E94" s="17">
        <v>4262</v>
      </c>
      <c r="F94" s="17">
        <v>7670</v>
      </c>
      <c r="G94" s="18">
        <f t="shared" si="0"/>
        <v>-23691</v>
      </c>
      <c r="H94" s="19">
        <f t="shared" si="1"/>
        <v>-7670</v>
      </c>
      <c r="J94" s="82"/>
      <c r="K94" s="120"/>
      <c r="L94" s="120"/>
      <c r="M94" s="122"/>
      <c r="O94" s="84"/>
      <c r="P94" s="120"/>
      <c r="Q94" s="120"/>
      <c r="R94" s="120"/>
      <c r="T94" s="122"/>
      <c r="U94" s="122"/>
      <c r="V94" s="122"/>
      <c r="Y94" s="84"/>
      <c r="Z94" s="120"/>
      <c r="AA94" s="120"/>
      <c r="AB94" s="120"/>
    </row>
    <row r="95" spans="2:28" x14ac:dyDescent="0.35">
      <c r="B95" s="12">
        <v>66</v>
      </c>
      <c r="C95" s="17">
        <v>16667</v>
      </c>
      <c r="D95" s="17">
        <v>23381</v>
      </c>
      <c r="E95" s="17">
        <v>4242</v>
      </c>
      <c r="F95" s="17">
        <v>8141</v>
      </c>
      <c r="G95" s="18">
        <f t="shared" ref="G95:G128" si="2">-D95</f>
        <v>-23381</v>
      </c>
      <c r="H95" s="19">
        <f t="shared" ref="H95:H128" si="3">-F95</f>
        <v>-8141</v>
      </c>
      <c r="J95" s="82"/>
      <c r="K95" s="120"/>
      <c r="L95" s="120"/>
      <c r="M95" s="122"/>
      <c r="O95" s="84"/>
      <c r="P95" s="120"/>
      <c r="Q95" s="120"/>
      <c r="R95" s="120"/>
      <c r="T95" s="122"/>
      <c r="U95" s="122"/>
      <c r="V95" s="122"/>
      <c r="Y95" s="84"/>
      <c r="Z95" s="120"/>
      <c r="AA95" s="120"/>
      <c r="AB95" s="120"/>
    </row>
    <row r="96" spans="2:28" x14ac:dyDescent="0.35">
      <c r="B96" s="12">
        <v>67</v>
      </c>
      <c r="C96" s="17">
        <v>17071</v>
      </c>
      <c r="D96" s="17">
        <v>23287</v>
      </c>
      <c r="E96" s="17">
        <v>4499</v>
      </c>
      <c r="F96" s="17">
        <v>8564</v>
      </c>
      <c r="G96" s="18">
        <f t="shared" si="2"/>
        <v>-23287</v>
      </c>
      <c r="H96" s="19">
        <f t="shared" si="3"/>
        <v>-8564</v>
      </c>
      <c r="J96" s="82"/>
      <c r="K96" s="120"/>
      <c r="L96" s="120"/>
      <c r="M96" s="122"/>
      <c r="O96" s="84"/>
      <c r="P96" s="120"/>
      <c r="Q96" s="120"/>
      <c r="R96" s="120"/>
      <c r="T96" s="122"/>
      <c r="U96" s="122"/>
      <c r="V96" s="122"/>
      <c r="Y96" s="84"/>
      <c r="Z96" s="120"/>
      <c r="AA96" s="120"/>
      <c r="AB96" s="120"/>
    </row>
    <row r="97" spans="2:28" x14ac:dyDescent="0.35">
      <c r="B97" s="12">
        <v>68</v>
      </c>
      <c r="C97" s="17">
        <v>17033</v>
      </c>
      <c r="D97" s="17">
        <v>23437</v>
      </c>
      <c r="E97" s="17">
        <v>4767</v>
      </c>
      <c r="F97" s="17">
        <v>9143</v>
      </c>
      <c r="G97" s="18">
        <f t="shared" si="2"/>
        <v>-23437</v>
      </c>
      <c r="H97" s="19">
        <f t="shared" si="3"/>
        <v>-9143</v>
      </c>
      <c r="J97" s="82"/>
      <c r="K97" s="120"/>
      <c r="L97" s="120"/>
      <c r="M97" s="122"/>
      <c r="O97" s="84"/>
      <c r="P97" s="120"/>
      <c r="Q97" s="120"/>
      <c r="R97" s="120"/>
      <c r="T97" s="122"/>
      <c r="U97" s="122"/>
      <c r="V97" s="122"/>
      <c r="Y97" s="84"/>
      <c r="Z97" s="120"/>
      <c r="AA97" s="120"/>
      <c r="AB97" s="120"/>
    </row>
    <row r="98" spans="2:28" x14ac:dyDescent="0.35">
      <c r="B98" s="12">
        <v>69</v>
      </c>
      <c r="C98" s="17">
        <v>16877</v>
      </c>
      <c r="D98" s="17">
        <v>23267</v>
      </c>
      <c r="E98" s="17">
        <v>4876</v>
      </c>
      <c r="F98" s="17">
        <v>9434</v>
      </c>
      <c r="G98" s="18">
        <f t="shared" si="2"/>
        <v>-23267</v>
      </c>
      <c r="H98" s="19">
        <f t="shared" si="3"/>
        <v>-9434</v>
      </c>
      <c r="J98" s="82"/>
      <c r="K98" s="120"/>
      <c r="L98" s="120"/>
      <c r="M98" s="122"/>
      <c r="O98" s="84"/>
      <c r="P98" s="120"/>
      <c r="Q98" s="120"/>
      <c r="R98" s="120"/>
      <c r="T98" s="122"/>
      <c r="U98" s="122"/>
      <c r="V98" s="122"/>
      <c r="Y98" s="84"/>
      <c r="Z98" s="120"/>
      <c r="AA98" s="120"/>
      <c r="AB98" s="120"/>
    </row>
    <row r="99" spans="2:28" x14ac:dyDescent="0.35">
      <c r="B99" s="12">
        <v>70</v>
      </c>
      <c r="C99" s="17">
        <v>18145</v>
      </c>
      <c r="D99" s="17">
        <v>24442</v>
      </c>
      <c r="E99" s="17">
        <v>5535</v>
      </c>
      <c r="F99" s="17">
        <v>10497</v>
      </c>
      <c r="G99" s="18">
        <f t="shared" si="2"/>
        <v>-24442</v>
      </c>
      <c r="H99" s="19">
        <f t="shared" si="3"/>
        <v>-10497</v>
      </c>
      <c r="J99" s="82"/>
      <c r="K99" s="120"/>
      <c r="L99" s="120"/>
      <c r="M99" s="122"/>
      <c r="O99" s="84"/>
      <c r="P99" s="120"/>
      <c r="Q99" s="120"/>
      <c r="R99" s="120"/>
      <c r="T99" s="122"/>
      <c r="U99" s="122"/>
      <c r="V99" s="122"/>
      <c r="Y99" s="84"/>
      <c r="Z99" s="120"/>
      <c r="AA99" s="120"/>
      <c r="AB99" s="120"/>
    </row>
    <row r="100" spans="2:28" x14ac:dyDescent="0.35">
      <c r="B100" s="12">
        <v>71</v>
      </c>
      <c r="C100" s="17">
        <v>18265</v>
      </c>
      <c r="D100" s="17">
        <v>23314</v>
      </c>
      <c r="E100" s="17">
        <v>5840</v>
      </c>
      <c r="F100" s="17">
        <v>10503</v>
      </c>
      <c r="G100" s="18">
        <f t="shared" si="2"/>
        <v>-23314</v>
      </c>
      <c r="H100" s="19">
        <f t="shared" si="3"/>
        <v>-10503</v>
      </c>
      <c r="J100" s="82"/>
      <c r="K100" s="120"/>
      <c r="L100" s="120"/>
      <c r="M100" s="122"/>
      <c r="O100" s="84"/>
      <c r="P100" s="120"/>
      <c r="Q100" s="120"/>
      <c r="R100" s="120"/>
      <c r="T100" s="122"/>
      <c r="U100" s="122"/>
      <c r="V100" s="122"/>
      <c r="Y100" s="84"/>
      <c r="Z100" s="120"/>
      <c r="AA100" s="120"/>
      <c r="AB100" s="120"/>
    </row>
    <row r="101" spans="2:28" x14ac:dyDescent="0.35">
      <c r="B101" s="12">
        <v>72</v>
      </c>
      <c r="C101" s="17">
        <v>18833</v>
      </c>
      <c r="D101" s="17">
        <v>24004</v>
      </c>
      <c r="E101" s="17">
        <v>6306</v>
      </c>
      <c r="F101" s="17">
        <v>11063</v>
      </c>
      <c r="G101" s="18">
        <f t="shared" si="2"/>
        <v>-24004</v>
      </c>
      <c r="H101" s="19">
        <f t="shared" si="3"/>
        <v>-11063</v>
      </c>
      <c r="J101" s="82"/>
      <c r="K101" s="120"/>
      <c r="L101" s="120"/>
      <c r="M101" s="122"/>
      <c r="O101" s="84"/>
      <c r="P101" s="120"/>
      <c r="Q101" s="120"/>
      <c r="R101" s="120"/>
      <c r="T101" s="122"/>
      <c r="U101" s="122"/>
      <c r="V101" s="122"/>
      <c r="Y101" s="84"/>
      <c r="Z101" s="120"/>
      <c r="AA101" s="120"/>
      <c r="AB101" s="120"/>
    </row>
    <row r="102" spans="2:28" x14ac:dyDescent="0.35">
      <c r="B102" s="12">
        <v>73</v>
      </c>
      <c r="C102" s="17">
        <v>19288</v>
      </c>
      <c r="D102" s="17">
        <v>23030</v>
      </c>
      <c r="E102" s="17">
        <v>6618</v>
      </c>
      <c r="F102" s="17">
        <v>11157</v>
      </c>
      <c r="G102" s="18">
        <f t="shared" si="2"/>
        <v>-23030</v>
      </c>
      <c r="H102" s="19">
        <f t="shared" si="3"/>
        <v>-11157</v>
      </c>
      <c r="J102" s="82"/>
      <c r="K102" s="120"/>
      <c r="L102" s="120"/>
      <c r="M102" s="122"/>
      <c r="O102" s="84"/>
      <c r="P102" s="120"/>
      <c r="Q102" s="120"/>
      <c r="R102" s="120"/>
      <c r="T102" s="122"/>
      <c r="U102" s="122"/>
      <c r="V102" s="122"/>
      <c r="Y102" s="84"/>
      <c r="Z102" s="120"/>
      <c r="AA102" s="120"/>
      <c r="AB102" s="120"/>
    </row>
    <row r="103" spans="2:28" x14ac:dyDescent="0.35">
      <c r="B103" s="12">
        <v>74</v>
      </c>
      <c r="C103" s="17">
        <v>18774</v>
      </c>
      <c r="D103" s="17">
        <v>21178</v>
      </c>
      <c r="E103" s="17">
        <v>6991</v>
      </c>
      <c r="F103" s="17">
        <v>10766</v>
      </c>
      <c r="G103" s="18">
        <f t="shared" si="2"/>
        <v>-21178</v>
      </c>
      <c r="H103" s="19">
        <f t="shared" si="3"/>
        <v>-10766</v>
      </c>
      <c r="J103" s="82"/>
      <c r="K103" s="120"/>
      <c r="L103" s="120"/>
      <c r="M103" s="122"/>
      <c r="O103" s="84"/>
      <c r="P103" s="120"/>
      <c r="Q103" s="120"/>
      <c r="R103" s="120"/>
      <c r="T103" s="122"/>
      <c r="U103" s="122"/>
      <c r="V103" s="122"/>
      <c r="Y103" s="84"/>
      <c r="Z103" s="120"/>
      <c r="AA103" s="120"/>
      <c r="AB103" s="120"/>
    </row>
    <row r="104" spans="2:28" x14ac:dyDescent="0.35">
      <c r="B104" s="12">
        <v>75</v>
      </c>
      <c r="C104" s="17">
        <v>14027</v>
      </c>
      <c r="D104" s="17">
        <v>15002</v>
      </c>
      <c r="E104" s="17">
        <v>5612</v>
      </c>
      <c r="F104" s="17">
        <v>7899</v>
      </c>
      <c r="G104" s="18">
        <f t="shared" si="2"/>
        <v>-15002</v>
      </c>
      <c r="H104" s="19">
        <f t="shared" si="3"/>
        <v>-7899</v>
      </c>
      <c r="J104" s="82"/>
      <c r="K104" s="120"/>
      <c r="L104" s="120"/>
      <c r="M104" s="122"/>
      <c r="O104" s="84"/>
      <c r="P104" s="120"/>
      <c r="Q104" s="120"/>
      <c r="R104" s="120"/>
      <c r="T104" s="122"/>
      <c r="U104" s="122"/>
      <c r="V104" s="122"/>
      <c r="Y104" s="84"/>
      <c r="Z104" s="120"/>
      <c r="AA104" s="120"/>
      <c r="AB104" s="120"/>
    </row>
    <row r="105" spans="2:28" x14ac:dyDescent="0.35">
      <c r="B105" s="12">
        <v>76</v>
      </c>
      <c r="C105" s="17">
        <v>14101</v>
      </c>
      <c r="D105" s="17">
        <v>14339</v>
      </c>
      <c r="E105" s="17">
        <v>5839</v>
      </c>
      <c r="F105" s="17">
        <v>7681</v>
      </c>
      <c r="G105" s="18">
        <f t="shared" si="2"/>
        <v>-14339</v>
      </c>
      <c r="H105" s="19">
        <f t="shared" si="3"/>
        <v>-7681</v>
      </c>
      <c r="J105" s="82"/>
      <c r="K105" s="120"/>
      <c r="L105" s="120"/>
      <c r="M105" s="122"/>
      <c r="O105" s="84"/>
      <c r="P105" s="120"/>
      <c r="Q105" s="120"/>
      <c r="R105" s="120"/>
      <c r="T105" s="122"/>
      <c r="U105" s="122"/>
      <c r="V105" s="122"/>
      <c r="Y105" s="84"/>
      <c r="Z105" s="120"/>
      <c r="AA105" s="120"/>
      <c r="AB105" s="120"/>
    </row>
    <row r="106" spans="2:28" x14ac:dyDescent="0.35">
      <c r="B106" s="12">
        <v>77</v>
      </c>
      <c r="C106" s="17">
        <v>14674</v>
      </c>
      <c r="D106" s="17">
        <v>14100</v>
      </c>
      <c r="E106" s="17">
        <v>6243</v>
      </c>
      <c r="F106" s="17">
        <v>7855</v>
      </c>
      <c r="G106" s="18">
        <f t="shared" si="2"/>
        <v>-14100</v>
      </c>
      <c r="H106" s="19">
        <f t="shared" si="3"/>
        <v>-7855</v>
      </c>
      <c r="J106" s="82"/>
      <c r="K106" s="120"/>
      <c r="L106" s="120"/>
      <c r="M106" s="122"/>
      <c r="O106" s="84"/>
      <c r="P106" s="120"/>
      <c r="Q106" s="120"/>
      <c r="R106" s="120"/>
      <c r="T106" s="122"/>
      <c r="U106" s="122"/>
      <c r="V106" s="122"/>
      <c r="Y106" s="84"/>
      <c r="Z106" s="120"/>
      <c r="AA106" s="120"/>
      <c r="AB106" s="120"/>
    </row>
    <row r="107" spans="2:28" x14ac:dyDescent="0.35">
      <c r="B107" s="12">
        <v>78</v>
      </c>
      <c r="C107" s="17">
        <v>14153</v>
      </c>
      <c r="D107" s="17">
        <v>13148</v>
      </c>
      <c r="E107" s="17">
        <v>6338</v>
      </c>
      <c r="F107" s="17">
        <v>7529</v>
      </c>
      <c r="G107" s="18">
        <f t="shared" si="2"/>
        <v>-13148</v>
      </c>
      <c r="H107" s="19">
        <f t="shared" si="3"/>
        <v>-7529</v>
      </c>
      <c r="J107" s="82"/>
      <c r="K107" s="120"/>
      <c r="L107" s="120"/>
      <c r="M107" s="122"/>
      <c r="O107" s="84"/>
      <c r="P107" s="120"/>
      <c r="Q107" s="120"/>
      <c r="R107" s="120"/>
      <c r="T107" s="122"/>
      <c r="U107" s="122"/>
      <c r="V107" s="122"/>
      <c r="Y107" s="84"/>
      <c r="Z107" s="120"/>
      <c r="AA107" s="120"/>
      <c r="AB107" s="120"/>
    </row>
    <row r="108" spans="2:28" x14ac:dyDescent="0.35">
      <c r="B108" s="12">
        <v>79</v>
      </c>
      <c r="C108" s="17">
        <v>13599</v>
      </c>
      <c r="D108" s="17">
        <v>11668</v>
      </c>
      <c r="E108" s="17">
        <v>6307</v>
      </c>
      <c r="F108" s="17">
        <v>6877</v>
      </c>
      <c r="G108" s="18">
        <f t="shared" si="2"/>
        <v>-11668</v>
      </c>
      <c r="H108" s="19">
        <f t="shared" si="3"/>
        <v>-6877</v>
      </c>
      <c r="J108" s="82"/>
      <c r="K108" s="120"/>
      <c r="L108" s="120"/>
      <c r="M108" s="122"/>
      <c r="O108" s="84"/>
      <c r="P108" s="120"/>
      <c r="Q108" s="120"/>
      <c r="R108" s="120"/>
      <c r="T108" s="122"/>
      <c r="U108" s="122"/>
      <c r="V108" s="122"/>
      <c r="Y108" s="84"/>
      <c r="Z108" s="120"/>
      <c r="AA108" s="120"/>
      <c r="AB108" s="120"/>
    </row>
    <row r="109" spans="2:28" x14ac:dyDescent="0.35">
      <c r="B109" s="12">
        <v>80</v>
      </c>
      <c r="C109" s="17">
        <v>15366</v>
      </c>
      <c r="D109" s="17">
        <v>13014</v>
      </c>
      <c r="E109" s="17">
        <v>7392</v>
      </c>
      <c r="F109" s="17">
        <v>7785</v>
      </c>
      <c r="G109" s="18">
        <f t="shared" si="2"/>
        <v>-13014</v>
      </c>
      <c r="H109" s="19">
        <f t="shared" si="3"/>
        <v>-7785</v>
      </c>
      <c r="J109" s="82"/>
      <c r="K109" s="120"/>
      <c r="L109" s="120"/>
      <c r="M109" s="122"/>
      <c r="O109" s="84"/>
      <c r="P109" s="120"/>
      <c r="Q109" s="120"/>
      <c r="R109" s="120"/>
      <c r="T109" s="122"/>
      <c r="U109" s="122"/>
      <c r="V109" s="122"/>
      <c r="Y109" s="84"/>
      <c r="Z109" s="120"/>
      <c r="AA109" s="120"/>
      <c r="AB109" s="120"/>
    </row>
    <row r="110" spans="2:28" x14ac:dyDescent="0.35">
      <c r="B110" s="12">
        <v>81</v>
      </c>
      <c r="C110" s="17">
        <v>18605</v>
      </c>
      <c r="D110" s="17">
        <v>14438</v>
      </c>
      <c r="E110" s="17">
        <v>9466</v>
      </c>
      <c r="F110" s="17">
        <v>9026</v>
      </c>
      <c r="G110" s="18">
        <f t="shared" si="2"/>
        <v>-14438</v>
      </c>
      <c r="H110" s="19">
        <f t="shared" si="3"/>
        <v>-9026</v>
      </c>
      <c r="J110" s="82"/>
      <c r="K110" s="120"/>
      <c r="L110" s="120"/>
      <c r="M110" s="122"/>
      <c r="O110" s="84"/>
      <c r="P110" s="120"/>
      <c r="Q110" s="120"/>
      <c r="R110" s="120"/>
      <c r="T110" s="122"/>
      <c r="U110" s="122"/>
      <c r="V110" s="122"/>
      <c r="Y110" s="84"/>
      <c r="Z110" s="120"/>
      <c r="AA110" s="120"/>
      <c r="AB110" s="120"/>
    </row>
    <row r="111" spans="2:28" x14ac:dyDescent="0.35">
      <c r="B111" s="12">
        <v>82</v>
      </c>
      <c r="C111" s="17">
        <v>19060</v>
      </c>
      <c r="D111" s="17">
        <v>14567</v>
      </c>
      <c r="E111" s="17">
        <v>10127</v>
      </c>
      <c r="F111" s="17">
        <v>9458</v>
      </c>
      <c r="G111" s="18">
        <f t="shared" si="2"/>
        <v>-14567</v>
      </c>
      <c r="H111" s="19">
        <f t="shared" si="3"/>
        <v>-9458</v>
      </c>
      <c r="J111" s="82"/>
      <c r="K111" s="120"/>
      <c r="L111" s="120"/>
      <c r="M111" s="122"/>
      <c r="O111" s="84"/>
      <c r="P111" s="120"/>
      <c r="Q111" s="120"/>
      <c r="R111" s="120"/>
      <c r="T111" s="122"/>
      <c r="U111" s="122"/>
      <c r="V111" s="122"/>
      <c r="Y111" s="84"/>
      <c r="Z111" s="120"/>
      <c r="AA111" s="120"/>
      <c r="AB111" s="120"/>
    </row>
    <row r="112" spans="2:28" x14ac:dyDescent="0.35">
      <c r="B112" s="12">
        <v>83</v>
      </c>
      <c r="C112" s="17">
        <v>19828</v>
      </c>
      <c r="D112" s="17">
        <v>14506</v>
      </c>
      <c r="E112" s="17">
        <v>10915</v>
      </c>
      <c r="F112" s="17">
        <v>9645</v>
      </c>
      <c r="G112" s="18">
        <f t="shared" si="2"/>
        <v>-14506</v>
      </c>
      <c r="H112" s="19">
        <f t="shared" si="3"/>
        <v>-9645</v>
      </c>
      <c r="J112" s="82"/>
      <c r="K112" s="120"/>
      <c r="L112" s="120"/>
      <c r="M112" s="122"/>
      <c r="O112" s="84"/>
      <c r="P112" s="120"/>
      <c r="Q112" s="120"/>
      <c r="R112" s="120"/>
      <c r="T112" s="122"/>
      <c r="U112" s="122"/>
      <c r="V112" s="122"/>
      <c r="Y112" s="84"/>
      <c r="Z112" s="120"/>
      <c r="AA112" s="120"/>
      <c r="AB112" s="120"/>
    </row>
    <row r="113" spans="2:28" x14ac:dyDescent="0.35">
      <c r="B113" s="12">
        <v>84</v>
      </c>
      <c r="C113" s="17">
        <v>20141</v>
      </c>
      <c r="D113" s="17">
        <v>14560</v>
      </c>
      <c r="E113" s="17">
        <v>11611</v>
      </c>
      <c r="F113" s="17">
        <v>9902</v>
      </c>
      <c r="G113" s="18">
        <f t="shared" si="2"/>
        <v>-14560</v>
      </c>
      <c r="H113" s="19">
        <f t="shared" si="3"/>
        <v>-9902</v>
      </c>
      <c r="J113" s="82"/>
      <c r="K113" s="120"/>
      <c r="L113" s="120"/>
      <c r="M113" s="122"/>
      <c r="O113" s="84"/>
      <c r="P113" s="120"/>
      <c r="Q113" s="120"/>
      <c r="R113" s="120"/>
      <c r="T113" s="122"/>
      <c r="U113" s="122"/>
      <c r="V113" s="122"/>
      <c r="Y113" s="84"/>
      <c r="Z113" s="120"/>
      <c r="AA113" s="120"/>
      <c r="AB113" s="120"/>
    </row>
    <row r="114" spans="2:28" x14ac:dyDescent="0.35">
      <c r="B114" s="12">
        <v>85</v>
      </c>
      <c r="C114" s="17">
        <v>20386</v>
      </c>
      <c r="D114" s="17">
        <v>13676</v>
      </c>
      <c r="E114" s="17">
        <v>12019</v>
      </c>
      <c r="F114" s="17">
        <v>9475</v>
      </c>
      <c r="G114" s="18">
        <f t="shared" si="2"/>
        <v>-13676</v>
      </c>
      <c r="H114" s="19">
        <f t="shared" si="3"/>
        <v>-9475</v>
      </c>
      <c r="J114" s="82"/>
      <c r="K114" s="120"/>
      <c r="L114" s="120"/>
      <c r="M114" s="122"/>
      <c r="O114" s="84"/>
      <c r="P114" s="120"/>
      <c r="Q114" s="120"/>
      <c r="R114" s="120"/>
      <c r="T114" s="122"/>
      <c r="U114" s="122"/>
      <c r="V114" s="122"/>
      <c r="Y114" s="84"/>
      <c r="Z114" s="120"/>
      <c r="AA114" s="120"/>
      <c r="AB114" s="120"/>
    </row>
    <row r="115" spans="2:28" x14ac:dyDescent="0.35">
      <c r="B115" s="12">
        <v>86</v>
      </c>
      <c r="C115" s="17">
        <v>20565</v>
      </c>
      <c r="D115" s="17">
        <v>13536</v>
      </c>
      <c r="E115" s="17">
        <v>12615</v>
      </c>
      <c r="F115" s="17">
        <v>9583</v>
      </c>
      <c r="G115" s="18">
        <f t="shared" si="2"/>
        <v>-13536</v>
      </c>
      <c r="H115" s="19">
        <f t="shared" si="3"/>
        <v>-9583</v>
      </c>
      <c r="J115" s="82"/>
      <c r="K115" s="120"/>
      <c r="L115" s="120"/>
      <c r="M115" s="122"/>
      <c r="O115" s="84"/>
      <c r="P115" s="120"/>
      <c r="Q115" s="120"/>
      <c r="R115" s="120"/>
      <c r="T115" s="122"/>
      <c r="U115" s="122"/>
      <c r="V115" s="122"/>
      <c r="Y115" s="84"/>
      <c r="Z115" s="120"/>
      <c r="AA115" s="120"/>
      <c r="AB115" s="120"/>
    </row>
    <row r="116" spans="2:28" x14ac:dyDescent="0.35">
      <c r="B116" s="12">
        <v>87</v>
      </c>
      <c r="C116" s="17">
        <v>19225</v>
      </c>
      <c r="D116" s="17">
        <v>11906</v>
      </c>
      <c r="E116" s="17">
        <v>12079</v>
      </c>
      <c r="F116" s="17">
        <v>8685</v>
      </c>
      <c r="G116" s="18">
        <f t="shared" si="2"/>
        <v>-11906</v>
      </c>
      <c r="H116" s="19">
        <f t="shared" si="3"/>
        <v>-8685</v>
      </c>
      <c r="J116" s="82"/>
      <c r="K116" s="120"/>
      <c r="L116" s="120"/>
      <c r="M116" s="122"/>
      <c r="O116" s="84"/>
      <c r="P116" s="120"/>
      <c r="Q116" s="120"/>
      <c r="R116" s="120"/>
      <c r="T116" s="122"/>
      <c r="U116" s="122"/>
      <c r="V116" s="122"/>
      <c r="Y116" s="84"/>
      <c r="Z116" s="120"/>
      <c r="AA116" s="120"/>
      <c r="AB116" s="120"/>
    </row>
    <row r="117" spans="2:28" x14ac:dyDescent="0.35">
      <c r="B117" s="12">
        <v>88</v>
      </c>
      <c r="C117" s="17">
        <v>19026</v>
      </c>
      <c r="D117" s="17">
        <v>11255</v>
      </c>
      <c r="E117" s="17">
        <v>12053</v>
      </c>
      <c r="F117" s="17">
        <v>8204</v>
      </c>
      <c r="G117" s="18">
        <f t="shared" si="2"/>
        <v>-11255</v>
      </c>
      <c r="H117" s="19">
        <f t="shared" si="3"/>
        <v>-8204</v>
      </c>
      <c r="J117" s="82"/>
      <c r="K117" s="120"/>
      <c r="L117" s="120"/>
      <c r="M117" s="122"/>
      <c r="O117" s="84"/>
      <c r="P117" s="120"/>
      <c r="Q117" s="120"/>
      <c r="R117" s="120"/>
      <c r="T117" s="122"/>
      <c r="U117" s="122"/>
      <c r="V117" s="122"/>
      <c r="Y117" s="84"/>
      <c r="Z117" s="120"/>
      <c r="AA117" s="120"/>
      <c r="AB117" s="120"/>
    </row>
    <row r="118" spans="2:28" x14ac:dyDescent="0.35">
      <c r="B118" s="12">
        <v>89</v>
      </c>
      <c r="C118" s="17">
        <v>17763</v>
      </c>
      <c r="D118" s="17">
        <v>9711</v>
      </c>
      <c r="E118" s="17">
        <v>11624</v>
      </c>
      <c r="F118" s="17">
        <v>7179</v>
      </c>
      <c r="G118" s="18">
        <f t="shared" si="2"/>
        <v>-9711</v>
      </c>
      <c r="H118" s="19">
        <f t="shared" si="3"/>
        <v>-7179</v>
      </c>
      <c r="J118" s="82"/>
      <c r="K118" s="120"/>
      <c r="L118" s="120"/>
      <c r="M118" s="122"/>
      <c r="O118" s="84"/>
      <c r="P118" s="120"/>
      <c r="Q118" s="120"/>
      <c r="R118" s="120"/>
      <c r="T118" s="122"/>
      <c r="U118" s="122"/>
      <c r="V118" s="122"/>
      <c r="Y118" s="84"/>
      <c r="Z118" s="120"/>
      <c r="AA118" s="120"/>
      <c r="AB118" s="120"/>
    </row>
    <row r="119" spans="2:28" x14ac:dyDescent="0.35">
      <c r="B119" s="12">
        <v>90</v>
      </c>
      <c r="C119" s="17">
        <v>16604</v>
      </c>
      <c r="D119" s="17">
        <v>8716</v>
      </c>
      <c r="E119" s="17">
        <v>11027</v>
      </c>
      <c r="F119" s="17">
        <v>6462</v>
      </c>
      <c r="G119" s="18">
        <f t="shared" si="2"/>
        <v>-8716</v>
      </c>
      <c r="H119" s="19">
        <f t="shared" si="3"/>
        <v>-6462</v>
      </c>
      <c r="J119" s="82"/>
      <c r="K119" s="120"/>
      <c r="L119" s="120"/>
      <c r="M119" s="122"/>
      <c r="O119" s="84"/>
      <c r="P119" s="120"/>
      <c r="Q119" s="120"/>
      <c r="R119" s="120"/>
      <c r="T119" s="122"/>
      <c r="U119" s="122"/>
      <c r="V119" s="122"/>
      <c r="Y119" s="84"/>
      <c r="Z119" s="120"/>
      <c r="AA119" s="120"/>
      <c r="AB119" s="120"/>
    </row>
    <row r="120" spans="2:28" x14ac:dyDescent="0.35">
      <c r="B120" s="12">
        <v>91</v>
      </c>
      <c r="C120" s="17">
        <v>14352</v>
      </c>
      <c r="D120" s="17">
        <v>6941</v>
      </c>
      <c r="E120" s="17">
        <v>9587</v>
      </c>
      <c r="F120" s="17">
        <v>5191</v>
      </c>
      <c r="G120" s="18">
        <f t="shared" si="2"/>
        <v>-6941</v>
      </c>
      <c r="H120" s="19">
        <f t="shared" si="3"/>
        <v>-5191</v>
      </c>
      <c r="J120" s="82"/>
      <c r="K120" s="120"/>
      <c r="L120" s="120"/>
      <c r="M120" s="122"/>
      <c r="O120" s="84"/>
      <c r="P120" s="120"/>
      <c r="Q120" s="120"/>
      <c r="R120" s="120"/>
      <c r="T120" s="122"/>
      <c r="U120" s="122"/>
      <c r="V120" s="122"/>
      <c r="Y120" s="84"/>
      <c r="Z120" s="120"/>
      <c r="AA120" s="120"/>
      <c r="AB120" s="120"/>
    </row>
    <row r="121" spans="2:28" x14ac:dyDescent="0.35">
      <c r="B121" s="12">
        <v>92</v>
      </c>
      <c r="C121" s="17">
        <v>13041</v>
      </c>
      <c r="D121" s="17">
        <v>5847</v>
      </c>
      <c r="E121" s="17">
        <v>8749</v>
      </c>
      <c r="F121" s="17">
        <v>4399</v>
      </c>
      <c r="G121" s="18">
        <f t="shared" si="2"/>
        <v>-5847</v>
      </c>
      <c r="H121" s="19">
        <f t="shared" si="3"/>
        <v>-4399</v>
      </c>
      <c r="J121" s="82"/>
      <c r="K121" s="120"/>
      <c r="L121" s="120"/>
      <c r="M121" s="122"/>
      <c r="O121" s="84"/>
      <c r="P121" s="120"/>
      <c r="Q121" s="120"/>
      <c r="R121" s="120"/>
      <c r="T121" s="122"/>
      <c r="U121" s="122"/>
      <c r="V121" s="122"/>
      <c r="Y121" s="84"/>
      <c r="Z121" s="120"/>
      <c r="AA121" s="120"/>
      <c r="AB121" s="120"/>
    </row>
    <row r="122" spans="2:28" x14ac:dyDescent="0.35">
      <c r="B122" s="12">
        <v>93</v>
      </c>
      <c r="C122" s="17">
        <v>10559</v>
      </c>
      <c r="D122" s="17">
        <v>4619</v>
      </c>
      <c r="E122" s="17">
        <v>7170</v>
      </c>
      <c r="F122" s="17">
        <v>3462</v>
      </c>
      <c r="G122" s="18">
        <f t="shared" si="2"/>
        <v>-4619</v>
      </c>
      <c r="H122" s="19">
        <f t="shared" si="3"/>
        <v>-3462</v>
      </c>
      <c r="J122" s="82"/>
      <c r="K122" s="120"/>
      <c r="L122" s="120"/>
      <c r="M122" s="122"/>
      <c r="O122" s="84"/>
      <c r="P122" s="120"/>
      <c r="Q122" s="120"/>
      <c r="R122" s="120"/>
      <c r="T122" s="122"/>
      <c r="U122" s="122"/>
      <c r="V122" s="122"/>
      <c r="Y122" s="84"/>
      <c r="Z122" s="120"/>
      <c r="AA122" s="120"/>
      <c r="AB122" s="120"/>
    </row>
    <row r="123" spans="2:28" x14ac:dyDescent="0.35">
      <c r="B123" s="12">
        <v>94</v>
      </c>
      <c r="C123" s="17">
        <v>8738</v>
      </c>
      <c r="D123" s="17">
        <v>3410</v>
      </c>
      <c r="E123" s="17">
        <v>5956</v>
      </c>
      <c r="F123" s="17">
        <v>2525</v>
      </c>
      <c r="G123" s="18">
        <f t="shared" si="2"/>
        <v>-3410</v>
      </c>
      <c r="H123" s="19">
        <f t="shared" si="3"/>
        <v>-2525</v>
      </c>
      <c r="J123" s="82"/>
      <c r="K123" s="120"/>
      <c r="L123" s="120"/>
      <c r="M123" s="122"/>
      <c r="O123" s="84"/>
      <c r="P123" s="120"/>
      <c r="Q123" s="120"/>
      <c r="R123" s="120"/>
      <c r="T123" s="122"/>
      <c r="U123" s="122"/>
      <c r="V123" s="122"/>
      <c r="Y123" s="84"/>
      <c r="Z123" s="120"/>
      <c r="AA123" s="120"/>
      <c r="AB123" s="120"/>
    </row>
    <row r="124" spans="2:28" x14ac:dyDescent="0.35">
      <c r="B124" s="12">
        <v>95</v>
      </c>
      <c r="C124" s="17">
        <v>7114</v>
      </c>
      <c r="D124" s="17">
        <v>2568</v>
      </c>
      <c r="E124" s="17">
        <v>4810</v>
      </c>
      <c r="F124" s="17">
        <v>1887</v>
      </c>
      <c r="G124" s="18">
        <f t="shared" si="2"/>
        <v>-2568</v>
      </c>
      <c r="H124" s="19">
        <f t="shared" si="3"/>
        <v>-1887</v>
      </c>
      <c r="J124" s="82"/>
      <c r="K124" s="120"/>
      <c r="L124" s="120"/>
      <c r="M124" s="122"/>
      <c r="O124" s="84"/>
      <c r="P124" s="120"/>
      <c r="Q124" s="120"/>
      <c r="R124" s="120"/>
      <c r="T124" s="122"/>
      <c r="U124" s="122"/>
      <c r="V124" s="122"/>
      <c r="Y124" s="84"/>
      <c r="Z124" s="120"/>
      <c r="AA124" s="120"/>
      <c r="AB124" s="120"/>
    </row>
    <row r="125" spans="2:28" x14ac:dyDescent="0.35">
      <c r="B125" s="12">
        <v>96</v>
      </c>
      <c r="C125" s="17">
        <v>5412</v>
      </c>
      <c r="D125" s="17">
        <v>1849</v>
      </c>
      <c r="E125" s="17">
        <v>3645</v>
      </c>
      <c r="F125" s="17">
        <v>1356</v>
      </c>
      <c r="G125" s="18">
        <f t="shared" si="2"/>
        <v>-1849</v>
      </c>
      <c r="H125" s="19">
        <f t="shared" si="3"/>
        <v>-1356</v>
      </c>
      <c r="J125" s="82"/>
      <c r="K125" s="120"/>
      <c r="L125" s="120"/>
      <c r="M125" s="122"/>
      <c r="O125" s="84"/>
      <c r="P125" s="120"/>
      <c r="Q125" s="120"/>
      <c r="R125" s="120"/>
      <c r="T125" s="122"/>
      <c r="U125" s="122"/>
      <c r="V125" s="122"/>
      <c r="Y125" s="84"/>
      <c r="Z125" s="120"/>
      <c r="AA125" s="120"/>
      <c r="AB125" s="120"/>
    </row>
    <row r="126" spans="2:28" x14ac:dyDescent="0.35">
      <c r="B126" s="12">
        <v>97</v>
      </c>
      <c r="C126" s="17">
        <v>4239</v>
      </c>
      <c r="D126" s="17">
        <v>1284</v>
      </c>
      <c r="E126" s="17">
        <v>2848</v>
      </c>
      <c r="F126" s="17">
        <v>906</v>
      </c>
      <c r="G126" s="18">
        <f t="shared" si="2"/>
        <v>-1284</v>
      </c>
      <c r="H126" s="19">
        <f t="shared" si="3"/>
        <v>-906</v>
      </c>
      <c r="J126" s="82"/>
      <c r="K126" s="120"/>
      <c r="L126" s="120"/>
      <c r="M126" s="122"/>
      <c r="O126" s="84"/>
      <c r="P126" s="120"/>
      <c r="Q126" s="120"/>
      <c r="R126" s="120"/>
      <c r="T126" s="122"/>
      <c r="U126" s="122"/>
      <c r="V126" s="122"/>
      <c r="Y126" s="84"/>
      <c r="Z126" s="120"/>
      <c r="AA126" s="120"/>
      <c r="AB126" s="120"/>
    </row>
    <row r="127" spans="2:28" x14ac:dyDescent="0.35">
      <c r="B127" s="12">
        <v>98</v>
      </c>
      <c r="C127" s="17">
        <v>2903</v>
      </c>
      <c r="D127" s="17">
        <v>838</v>
      </c>
      <c r="E127" s="17">
        <v>1904</v>
      </c>
      <c r="F127" s="17">
        <v>571</v>
      </c>
      <c r="G127" s="18">
        <f t="shared" si="2"/>
        <v>-838</v>
      </c>
      <c r="H127" s="19">
        <f t="shared" si="3"/>
        <v>-571</v>
      </c>
      <c r="J127" s="82"/>
      <c r="K127" s="120"/>
      <c r="L127" s="120"/>
      <c r="M127" s="122"/>
      <c r="O127" s="84"/>
      <c r="P127" s="120"/>
      <c r="Q127" s="120"/>
      <c r="R127" s="120"/>
      <c r="T127" s="122"/>
      <c r="U127" s="122"/>
      <c r="V127" s="122"/>
      <c r="Y127" s="84"/>
      <c r="Z127" s="120"/>
      <c r="AA127" s="120"/>
      <c r="AB127" s="120"/>
    </row>
    <row r="128" spans="2:28" x14ac:dyDescent="0.35">
      <c r="B128" s="133" t="s">
        <v>276</v>
      </c>
      <c r="C128" s="20">
        <v>4913</v>
      </c>
      <c r="D128" s="20">
        <v>1340</v>
      </c>
      <c r="E128" s="20">
        <v>2845</v>
      </c>
      <c r="F128" s="20">
        <v>625</v>
      </c>
      <c r="G128" s="21">
        <f t="shared" si="2"/>
        <v>-1340</v>
      </c>
      <c r="H128" s="134">
        <f t="shared" si="3"/>
        <v>-625</v>
      </c>
      <c r="J128" s="82"/>
      <c r="K128" s="120"/>
      <c r="L128" s="120"/>
      <c r="M128" s="122"/>
      <c r="O128" s="84"/>
      <c r="P128" s="120"/>
      <c r="Q128" s="120"/>
      <c r="R128" s="120"/>
      <c r="T128" s="122"/>
      <c r="U128" s="122"/>
      <c r="V128" s="122"/>
      <c r="Y128" s="84"/>
      <c r="Z128" s="120"/>
      <c r="AA128" s="120"/>
      <c r="AB128" s="120"/>
    </row>
    <row r="129" spans="1:28" x14ac:dyDescent="0.35">
      <c r="A129" s="122"/>
      <c r="B129" s="122"/>
      <c r="C129" s="122"/>
      <c r="D129" s="122"/>
      <c r="E129" s="122"/>
      <c r="F129" s="122"/>
      <c r="G129" s="122"/>
      <c r="H129" s="122"/>
      <c r="J129" s="82"/>
      <c r="K129" s="120"/>
      <c r="L129" s="120"/>
      <c r="M129" s="122"/>
      <c r="O129" s="84"/>
      <c r="P129" s="120"/>
      <c r="Q129" s="120"/>
      <c r="R129" s="120"/>
      <c r="T129" s="122"/>
      <c r="U129" s="122"/>
      <c r="V129" s="122"/>
      <c r="Y129" s="84"/>
      <c r="Z129" s="120"/>
      <c r="AA129" s="120"/>
      <c r="AB129" s="120"/>
    </row>
    <row r="130" spans="1:28" x14ac:dyDescent="0.35">
      <c r="A130" s="122"/>
      <c r="B130" s="122"/>
      <c r="C130" s="122"/>
      <c r="D130" s="122"/>
      <c r="E130" s="122"/>
      <c r="F130" s="122"/>
      <c r="G130" s="122"/>
      <c r="H130" s="122"/>
      <c r="J130" s="82"/>
      <c r="K130" s="120"/>
      <c r="L130" s="120"/>
      <c r="M130" s="122"/>
      <c r="O130" s="84"/>
      <c r="P130" s="120"/>
      <c r="Q130" s="120"/>
      <c r="R130" s="120"/>
      <c r="T130" s="122"/>
      <c r="U130" s="122"/>
      <c r="V130" s="122"/>
      <c r="Y130" s="84"/>
      <c r="Z130" s="120"/>
      <c r="AA130" s="120"/>
      <c r="AB130" s="120"/>
    </row>
    <row r="131" spans="1:28" x14ac:dyDescent="0.35">
      <c r="A131" s="122"/>
      <c r="B131" s="122"/>
      <c r="C131" s="122"/>
      <c r="D131" s="122"/>
      <c r="E131" s="122"/>
      <c r="F131" s="122"/>
      <c r="G131" s="122"/>
      <c r="H131" s="122"/>
      <c r="J131" s="82"/>
      <c r="K131" s="120"/>
      <c r="L131" s="120"/>
      <c r="M131" s="122"/>
      <c r="O131" s="84"/>
      <c r="P131" s="120"/>
      <c r="Q131" s="120"/>
      <c r="R131" s="120"/>
      <c r="T131" s="122"/>
      <c r="U131" s="122"/>
      <c r="V131" s="122"/>
      <c r="Y131" s="84"/>
      <c r="Z131" s="120"/>
      <c r="AA131" s="120"/>
      <c r="AB131" s="120"/>
    </row>
    <row r="132" spans="1:28" x14ac:dyDescent="0.35">
      <c r="A132" s="122"/>
      <c r="B132" s="122"/>
      <c r="C132" s="122"/>
      <c r="D132" s="122"/>
      <c r="E132" s="122"/>
      <c r="F132" s="122"/>
      <c r="G132" s="122"/>
      <c r="H132" s="122"/>
      <c r="J132" s="82"/>
      <c r="K132" s="120"/>
      <c r="L132" s="120"/>
      <c r="M132" s="122"/>
      <c r="T132" s="122"/>
      <c r="U132" s="122"/>
      <c r="V132" s="122"/>
      <c r="Y132" s="84"/>
      <c r="Z132" s="120"/>
      <c r="AA132" s="120"/>
      <c r="AB132" s="120"/>
    </row>
    <row r="133" spans="1:28" x14ac:dyDescent="0.35">
      <c r="A133" s="122"/>
      <c r="B133" s="122"/>
      <c r="C133" s="122"/>
      <c r="D133" s="122"/>
      <c r="E133" s="122"/>
      <c r="F133" s="122"/>
      <c r="G133" s="122"/>
      <c r="H133" s="122"/>
      <c r="J133" s="82"/>
      <c r="K133" s="120"/>
      <c r="L133" s="120"/>
      <c r="M133" s="122"/>
      <c r="T133" s="122"/>
      <c r="U133" s="122"/>
      <c r="V133" s="122"/>
      <c r="Y133" s="84"/>
      <c r="Z133" s="120"/>
      <c r="AA133" s="120"/>
      <c r="AB133" s="120"/>
    </row>
    <row r="134" spans="1:28" x14ac:dyDescent="0.35">
      <c r="A134" s="122"/>
      <c r="B134" s="122"/>
      <c r="C134" s="122"/>
      <c r="D134" s="122"/>
      <c r="E134" s="122"/>
      <c r="F134" s="122"/>
      <c r="G134" s="122"/>
      <c r="H134" s="122"/>
      <c r="J134" s="82"/>
      <c r="K134" s="120"/>
      <c r="L134" s="120"/>
      <c r="M134" s="122"/>
      <c r="T134" s="122"/>
      <c r="U134" s="122"/>
      <c r="V134" s="122"/>
      <c r="Y134" s="84"/>
      <c r="Z134" s="120"/>
      <c r="AA134" s="120"/>
      <c r="AB134" s="120"/>
    </row>
    <row r="135" spans="1:28" x14ac:dyDescent="0.35">
      <c r="A135" s="122"/>
      <c r="B135" s="122"/>
      <c r="C135" s="122"/>
      <c r="D135" s="122"/>
      <c r="E135" s="122"/>
      <c r="F135" s="122"/>
      <c r="G135" s="122"/>
      <c r="H135" s="122"/>
      <c r="J135" s="82"/>
      <c r="K135" s="120"/>
      <c r="L135" s="120"/>
      <c r="M135" s="122"/>
      <c r="T135" s="122"/>
      <c r="U135" s="122"/>
      <c r="V135" s="122"/>
      <c r="Y135" s="84"/>
      <c r="Z135" s="120"/>
      <c r="AA135" s="120"/>
      <c r="AB135" s="120"/>
    </row>
    <row r="136" spans="1:28" x14ac:dyDescent="0.35">
      <c r="A136" s="122"/>
      <c r="B136" s="122"/>
      <c r="C136" s="122"/>
      <c r="D136" s="122"/>
      <c r="E136" s="122"/>
      <c r="F136" s="122"/>
      <c r="G136" s="122"/>
      <c r="H136" s="122"/>
      <c r="J136" s="82"/>
      <c r="K136" s="120"/>
      <c r="L136" s="120"/>
      <c r="M136" s="122"/>
      <c r="T136" s="122"/>
      <c r="U136" s="122"/>
      <c r="V136" s="122"/>
      <c r="Y136" s="84"/>
      <c r="Z136" s="120"/>
      <c r="AA136" s="120"/>
      <c r="AB136" s="120"/>
    </row>
    <row r="137" spans="1:28" x14ac:dyDescent="0.35">
      <c r="A137" s="122"/>
      <c r="B137" s="122"/>
      <c r="C137" s="122"/>
      <c r="D137" s="122"/>
      <c r="E137" s="122"/>
      <c r="F137" s="122"/>
      <c r="G137" s="122"/>
      <c r="H137" s="122"/>
      <c r="J137" s="82"/>
      <c r="K137" s="120"/>
      <c r="L137" s="120"/>
      <c r="M137" s="122"/>
      <c r="T137" s="122"/>
      <c r="U137" s="122"/>
      <c r="V137" s="122"/>
      <c r="Y137" s="84"/>
      <c r="Z137" s="120"/>
      <c r="AA137" s="120"/>
      <c r="AB137" s="120"/>
    </row>
    <row r="138" spans="1:28" x14ac:dyDescent="0.35">
      <c r="A138" s="122"/>
      <c r="B138" s="122"/>
      <c r="C138" s="122"/>
      <c r="D138" s="122"/>
      <c r="E138" s="122"/>
      <c r="F138" s="122"/>
      <c r="G138" s="122"/>
      <c r="H138" s="122"/>
      <c r="J138" s="82"/>
      <c r="K138" s="120"/>
      <c r="L138" s="120"/>
      <c r="M138" s="122"/>
      <c r="T138" s="122"/>
      <c r="U138" s="122"/>
      <c r="V138" s="122"/>
      <c r="Y138" s="84"/>
      <c r="Z138" s="120"/>
      <c r="AA138" s="120"/>
      <c r="AB138" s="120"/>
    </row>
    <row r="139" spans="1:28" x14ac:dyDescent="0.35">
      <c r="A139" s="122"/>
      <c r="B139" s="122"/>
      <c r="C139" s="122"/>
      <c r="D139" s="122"/>
      <c r="E139" s="122"/>
      <c r="F139" s="122"/>
      <c r="G139" s="122"/>
      <c r="H139" s="122"/>
      <c r="J139" s="82"/>
      <c r="K139" s="120"/>
      <c r="L139" s="120"/>
      <c r="M139" s="122"/>
      <c r="T139" s="122"/>
      <c r="U139" s="122"/>
      <c r="V139" s="122"/>
      <c r="Y139" s="84"/>
      <c r="Z139" s="120"/>
      <c r="AA139" s="120"/>
      <c r="AB139" s="120"/>
    </row>
    <row r="140" spans="1:28" x14ac:dyDescent="0.35">
      <c r="A140" s="122"/>
      <c r="B140" s="122"/>
      <c r="C140" s="122"/>
      <c r="D140" s="122"/>
      <c r="E140" s="122"/>
      <c r="F140" s="122"/>
      <c r="G140" s="122"/>
      <c r="H140" s="122"/>
      <c r="K140" s="122"/>
      <c r="L140" s="122"/>
      <c r="M140" s="122"/>
      <c r="T140" s="122"/>
      <c r="U140" s="122"/>
      <c r="V140" s="122"/>
      <c r="Y140" s="84"/>
      <c r="Z140" s="120"/>
      <c r="AA140" s="120"/>
      <c r="AB140" s="120"/>
    </row>
    <row r="141" spans="1:28" x14ac:dyDescent="0.35">
      <c r="A141" s="122"/>
      <c r="B141" s="122"/>
      <c r="C141" s="122"/>
      <c r="E141" s="122"/>
      <c r="F141" s="122"/>
      <c r="G141" s="122"/>
      <c r="H141" s="122"/>
      <c r="K141" s="122"/>
      <c r="L141" s="122"/>
      <c r="M141" s="122"/>
      <c r="T141" s="122"/>
      <c r="U141" s="122"/>
      <c r="V141" s="122"/>
      <c r="Y141" s="84"/>
      <c r="Z141" s="120"/>
      <c r="AA141" s="120"/>
      <c r="AB141" s="120"/>
    </row>
    <row r="142" spans="1:28" x14ac:dyDescent="0.35">
      <c r="K142" s="122"/>
      <c r="L142" s="122"/>
      <c r="M142" s="122"/>
      <c r="T142" s="122"/>
      <c r="U142" s="122"/>
      <c r="V142" s="122"/>
      <c r="Y142" s="84"/>
      <c r="Z142" s="120"/>
      <c r="AA142" s="120"/>
      <c r="AB142" s="120"/>
    </row>
    <row r="143" spans="1:28" x14ac:dyDescent="0.35">
      <c r="K143" s="122"/>
      <c r="L143" s="122"/>
      <c r="M143" s="122"/>
      <c r="T143" s="122"/>
      <c r="U143" s="122"/>
      <c r="V143" s="122"/>
      <c r="Y143" s="84"/>
      <c r="Z143" s="120"/>
      <c r="AA143" s="120"/>
      <c r="AB143" s="120"/>
    </row>
    <row r="144" spans="1:28" x14ac:dyDescent="0.35">
      <c r="K144" s="122"/>
      <c r="L144" s="122"/>
      <c r="M144" s="122"/>
      <c r="T144" s="122"/>
      <c r="U144" s="122"/>
      <c r="V144" s="122"/>
    </row>
    <row r="145" spans="11:22" x14ac:dyDescent="0.35">
      <c r="K145" s="122"/>
      <c r="L145" s="122"/>
      <c r="M145" s="122"/>
      <c r="T145" s="122"/>
      <c r="U145" s="122"/>
      <c r="V145" s="122"/>
    </row>
    <row r="146" spans="11:22" x14ac:dyDescent="0.35">
      <c r="K146" s="122"/>
      <c r="L146" s="122"/>
      <c r="M146" s="122"/>
      <c r="T146" s="122"/>
      <c r="U146" s="122"/>
      <c r="V146" s="122"/>
    </row>
    <row r="147" spans="11:22" x14ac:dyDescent="0.35">
      <c r="K147" s="122"/>
      <c r="L147" s="122"/>
      <c r="M147" s="122"/>
      <c r="T147" s="122"/>
      <c r="U147" s="122"/>
      <c r="V147" s="122"/>
    </row>
    <row r="148" spans="11:22" x14ac:dyDescent="0.35">
      <c r="K148" s="122"/>
      <c r="L148" s="122"/>
      <c r="M148" s="122"/>
      <c r="T148" s="122"/>
      <c r="U148" s="122"/>
      <c r="V148" s="122"/>
    </row>
    <row r="149" spans="11:22" x14ac:dyDescent="0.35">
      <c r="K149" s="122"/>
      <c r="L149" s="122"/>
      <c r="M149" s="122"/>
      <c r="T149" s="122"/>
      <c r="U149" s="122"/>
      <c r="V149" s="122"/>
    </row>
    <row r="150" spans="11:22" x14ac:dyDescent="0.35">
      <c r="K150" s="122"/>
      <c r="L150" s="122"/>
      <c r="M150" s="122"/>
      <c r="T150" s="122"/>
      <c r="U150" s="122"/>
      <c r="V150" s="122"/>
    </row>
    <row r="151" spans="11:22" x14ac:dyDescent="0.35">
      <c r="K151" s="122"/>
      <c r="L151" s="122"/>
      <c r="M151" s="122"/>
      <c r="T151" s="122"/>
      <c r="U151" s="122"/>
      <c r="V151" s="122"/>
    </row>
    <row r="152" spans="11:22" x14ac:dyDescent="0.35">
      <c r="K152" s="122"/>
      <c r="L152" s="122"/>
      <c r="M152" s="122"/>
      <c r="T152" s="122"/>
      <c r="U152" s="122"/>
      <c r="V152" s="122"/>
    </row>
    <row r="153" spans="11:22" x14ac:dyDescent="0.35">
      <c r="K153" s="122"/>
      <c r="L153" s="122"/>
      <c r="M153" s="122"/>
      <c r="T153" s="122"/>
      <c r="U153" s="122"/>
      <c r="V153" s="122"/>
    </row>
    <row r="154" spans="11:22" x14ac:dyDescent="0.35">
      <c r="K154" s="122"/>
      <c r="L154" s="122"/>
      <c r="M154" s="122"/>
      <c r="T154" s="122"/>
      <c r="U154" s="122"/>
      <c r="V154" s="122"/>
    </row>
    <row r="155" spans="11:22" x14ac:dyDescent="0.35">
      <c r="K155" s="122"/>
      <c r="L155" s="122"/>
      <c r="M155" s="122"/>
      <c r="T155" s="122"/>
      <c r="U155" s="122"/>
      <c r="V155" s="122"/>
    </row>
    <row r="156" spans="11:22" x14ac:dyDescent="0.35">
      <c r="K156" s="122"/>
      <c r="L156" s="122"/>
      <c r="M156" s="122"/>
      <c r="T156" s="122"/>
      <c r="U156" s="122"/>
      <c r="V156" s="122"/>
    </row>
    <row r="157" spans="11:22" x14ac:dyDescent="0.35">
      <c r="K157" s="122"/>
      <c r="L157" s="122"/>
      <c r="M157" s="122"/>
      <c r="T157" s="122"/>
      <c r="U157" s="122"/>
      <c r="V157" s="122"/>
    </row>
    <row r="158" spans="11:22" x14ac:dyDescent="0.35">
      <c r="K158" s="122"/>
      <c r="L158" s="122"/>
      <c r="M158" s="122"/>
      <c r="T158" s="122"/>
      <c r="U158" s="122"/>
      <c r="V158" s="122"/>
    </row>
    <row r="159" spans="11:22" x14ac:dyDescent="0.35">
      <c r="K159" s="122"/>
      <c r="L159" s="122"/>
      <c r="M159" s="122"/>
      <c r="T159" s="122"/>
      <c r="U159" s="122"/>
      <c r="V159" s="122"/>
    </row>
    <row r="160" spans="11:22" x14ac:dyDescent="0.35">
      <c r="K160" s="122"/>
      <c r="L160" s="122"/>
      <c r="M160" s="122"/>
      <c r="T160" s="122"/>
      <c r="U160" s="122"/>
      <c r="V160" s="122"/>
    </row>
    <row r="161" spans="11:22" x14ac:dyDescent="0.35">
      <c r="K161" s="122"/>
      <c r="L161" s="122"/>
      <c r="M161" s="122"/>
      <c r="T161" s="122"/>
      <c r="U161" s="122"/>
      <c r="V161" s="122"/>
    </row>
    <row r="162" spans="11:22" x14ac:dyDescent="0.35">
      <c r="K162" s="122"/>
      <c r="L162" s="122"/>
      <c r="M162" s="122"/>
      <c r="T162" s="122"/>
      <c r="U162" s="122"/>
      <c r="V162" s="122"/>
    </row>
    <row r="163" spans="11:22" x14ac:dyDescent="0.35">
      <c r="K163" s="122"/>
      <c r="L163" s="122"/>
      <c r="M163" s="122"/>
      <c r="T163" s="122"/>
      <c r="U163" s="122"/>
      <c r="V163" s="122"/>
    </row>
    <row r="164" spans="11:22" x14ac:dyDescent="0.35">
      <c r="K164" s="122"/>
      <c r="L164" s="122"/>
      <c r="M164" s="122"/>
      <c r="T164" s="122"/>
      <c r="U164" s="122"/>
      <c r="V164" s="122"/>
    </row>
    <row r="165" spans="11:22" x14ac:dyDescent="0.35">
      <c r="K165" s="122"/>
      <c r="L165" s="122"/>
      <c r="M165" s="122"/>
      <c r="T165" s="122"/>
      <c r="U165" s="122"/>
      <c r="V165" s="122"/>
    </row>
    <row r="166" spans="11:22" x14ac:dyDescent="0.35">
      <c r="K166" s="122"/>
      <c r="L166" s="122"/>
      <c r="M166" s="122"/>
      <c r="T166" s="122"/>
      <c r="U166" s="122"/>
      <c r="V166" s="122"/>
    </row>
    <row r="167" spans="11:22" x14ac:dyDescent="0.35">
      <c r="K167" s="122"/>
      <c r="L167" s="122"/>
      <c r="M167" s="122"/>
      <c r="T167" s="122"/>
      <c r="U167" s="122"/>
      <c r="V167" s="122"/>
    </row>
    <row r="168" spans="11:22" x14ac:dyDescent="0.35">
      <c r="K168" s="122"/>
      <c r="L168" s="122"/>
      <c r="M168" s="122"/>
      <c r="T168" s="122"/>
      <c r="U168" s="122"/>
      <c r="V168" s="122"/>
    </row>
    <row r="169" spans="11:22" x14ac:dyDescent="0.35">
      <c r="K169" s="122"/>
      <c r="L169" s="122"/>
      <c r="M169" s="122"/>
      <c r="T169" s="122"/>
      <c r="U169" s="122"/>
      <c r="V169" s="122"/>
    </row>
    <row r="170" spans="11:22" x14ac:dyDescent="0.35">
      <c r="K170" s="122"/>
      <c r="L170" s="122"/>
      <c r="M170" s="122"/>
      <c r="T170" s="122"/>
      <c r="U170" s="122"/>
      <c r="V170" s="122"/>
    </row>
    <row r="171" spans="11:22" x14ac:dyDescent="0.35">
      <c r="K171" s="122"/>
      <c r="L171" s="122"/>
      <c r="M171" s="122"/>
      <c r="T171" s="122"/>
      <c r="U171" s="122"/>
      <c r="V171" s="122"/>
    </row>
    <row r="172" spans="11:22" x14ac:dyDescent="0.35">
      <c r="K172" s="122"/>
      <c r="L172" s="122"/>
      <c r="M172" s="122"/>
      <c r="T172" s="122"/>
      <c r="U172" s="122"/>
      <c r="V172" s="122"/>
    </row>
    <row r="173" spans="11:22" x14ac:dyDescent="0.35">
      <c r="K173" s="122"/>
      <c r="L173" s="122"/>
      <c r="M173" s="122"/>
      <c r="T173" s="122"/>
      <c r="U173" s="122"/>
      <c r="V173" s="122"/>
    </row>
    <row r="174" spans="11:22" x14ac:dyDescent="0.35">
      <c r="K174" s="122"/>
      <c r="L174" s="122"/>
      <c r="M174" s="122"/>
      <c r="T174" s="122"/>
      <c r="U174" s="122"/>
      <c r="V174" s="122"/>
    </row>
    <row r="175" spans="11:22" x14ac:dyDescent="0.35">
      <c r="K175" s="122"/>
      <c r="L175" s="122"/>
      <c r="M175" s="122"/>
      <c r="T175" s="122"/>
      <c r="U175" s="122"/>
      <c r="V175" s="122"/>
    </row>
    <row r="176" spans="11:22" x14ac:dyDescent="0.35">
      <c r="K176" s="122"/>
      <c r="L176" s="122"/>
      <c r="M176" s="122"/>
      <c r="T176" s="122"/>
      <c r="U176" s="122"/>
      <c r="V176" s="122"/>
    </row>
    <row r="177" spans="11:22" x14ac:dyDescent="0.35">
      <c r="K177" s="122"/>
      <c r="L177" s="122"/>
      <c r="M177" s="122"/>
      <c r="T177" s="122"/>
      <c r="U177" s="122"/>
      <c r="V177" s="122"/>
    </row>
    <row r="178" spans="11:22" x14ac:dyDescent="0.35">
      <c r="K178" s="122"/>
      <c r="L178" s="122"/>
      <c r="M178" s="122"/>
      <c r="T178" s="122"/>
      <c r="U178" s="122"/>
      <c r="V178" s="122"/>
    </row>
    <row r="179" spans="11:22" x14ac:dyDescent="0.35">
      <c r="K179" s="122"/>
      <c r="L179" s="122"/>
      <c r="M179" s="122"/>
      <c r="T179" s="122"/>
      <c r="U179" s="122"/>
      <c r="V179" s="122"/>
    </row>
    <row r="180" spans="11:22" x14ac:dyDescent="0.35">
      <c r="K180" s="122"/>
      <c r="L180" s="122"/>
      <c r="M180" s="122"/>
      <c r="T180" s="122"/>
      <c r="U180" s="122"/>
      <c r="V180" s="122"/>
    </row>
    <row r="181" spans="11:22" x14ac:dyDescent="0.35">
      <c r="K181" s="122"/>
      <c r="L181" s="122"/>
      <c r="M181" s="122"/>
      <c r="T181" s="122"/>
      <c r="U181" s="122"/>
      <c r="V181" s="122"/>
    </row>
    <row r="182" spans="11:22" x14ac:dyDescent="0.35">
      <c r="K182" s="122"/>
      <c r="L182" s="122"/>
      <c r="M182" s="122"/>
      <c r="T182" s="122"/>
      <c r="U182" s="122"/>
      <c r="V182" s="122"/>
    </row>
    <row r="183" spans="11:22" x14ac:dyDescent="0.35">
      <c r="K183" s="122"/>
      <c r="L183" s="122"/>
      <c r="M183" s="122"/>
      <c r="T183" s="122"/>
      <c r="U183" s="122"/>
      <c r="V183" s="122"/>
    </row>
    <row r="184" spans="11:22" x14ac:dyDescent="0.35">
      <c r="K184" s="122"/>
      <c r="L184" s="122"/>
      <c r="M184" s="122"/>
      <c r="T184" s="122"/>
      <c r="U184" s="122"/>
      <c r="V184" s="122"/>
    </row>
    <row r="185" spans="11:22" x14ac:dyDescent="0.35">
      <c r="K185" s="122"/>
      <c r="L185" s="122"/>
      <c r="M185" s="122"/>
      <c r="T185" s="122"/>
      <c r="U185" s="122"/>
      <c r="V185" s="122"/>
    </row>
    <row r="186" spans="11:22" x14ac:dyDescent="0.35">
      <c r="K186" s="122"/>
      <c r="L186" s="122"/>
      <c r="M186" s="122"/>
      <c r="T186" s="122"/>
      <c r="U186" s="122"/>
      <c r="V186" s="122"/>
    </row>
    <row r="187" spans="11:22" x14ac:dyDescent="0.35">
      <c r="K187" s="122"/>
      <c r="L187" s="122"/>
      <c r="M187" s="122"/>
      <c r="T187" s="122"/>
      <c r="U187" s="122"/>
      <c r="V187" s="122"/>
    </row>
    <row r="188" spans="11:22" x14ac:dyDescent="0.35">
      <c r="K188" s="122"/>
      <c r="L188" s="122"/>
      <c r="M188" s="122"/>
      <c r="T188" s="122"/>
      <c r="U188" s="122"/>
      <c r="V188" s="122"/>
    </row>
    <row r="189" spans="11:22" x14ac:dyDescent="0.35">
      <c r="K189" s="122"/>
      <c r="L189" s="122"/>
      <c r="M189" s="122"/>
      <c r="T189" s="122"/>
      <c r="U189" s="122"/>
      <c r="V189" s="122"/>
    </row>
    <row r="190" spans="11:22" x14ac:dyDescent="0.35">
      <c r="K190" s="122"/>
      <c r="L190" s="122"/>
      <c r="M190" s="122"/>
      <c r="T190" s="122"/>
      <c r="U190" s="122"/>
      <c r="V190" s="122"/>
    </row>
    <row r="191" spans="11:22" x14ac:dyDescent="0.35">
      <c r="K191" s="122"/>
      <c r="L191" s="122"/>
      <c r="M191" s="122"/>
      <c r="T191" s="122"/>
      <c r="U191" s="122"/>
      <c r="V191" s="122"/>
    </row>
    <row r="192" spans="11:22" x14ac:dyDescent="0.35">
      <c r="K192" s="122"/>
      <c r="L192" s="122"/>
      <c r="M192" s="122"/>
      <c r="T192" s="122"/>
      <c r="U192" s="122"/>
      <c r="V192" s="122"/>
    </row>
    <row r="193" spans="11:22" x14ac:dyDescent="0.35">
      <c r="K193" s="122"/>
      <c r="L193" s="122"/>
      <c r="M193" s="122"/>
      <c r="T193" s="122"/>
      <c r="U193" s="122"/>
      <c r="V193" s="122"/>
    </row>
    <row r="194" spans="11:22" x14ac:dyDescent="0.35">
      <c r="K194" s="122"/>
      <c r="L194" s="122"/>
      <c r="M194" s="122"/>
      <c r="T194" s="122"/>
      <c r="U194" s="122"/>
      <c r="V194" s="122"/>
    </row>
    <row r="195" spans="11:22" x14ac:dyDescent="0.35">
      <c r="K195" s="122"/>
      <c r="L195" s="122"/>
      <c r="M195" s="122"/>
      <c r="T195" s="122"/>
      <c r="U195" s="122"/>
      <c r="V195" s="122"/>
    </row>
    <row r="196" spans="11:22" x14ac:dyDescent="0.35">
      <c r="K196" s="122"/>
      <c r="L196" s="122"/>
      <c r="M196" s="122"/>
      <c r="T196" s="122"/>
      <c r="U196" s="122"/>
      <c r="V196" s="122"/>
    </row>
    <row r="197" spans="11:22" x14ac:dyDescent="0.35">
      <c r="K197" s="122"/>
      <c r="L197" s="122"/>
      <c r="M197" s="122"/>
      <c r="T197" s="122"/>
      <c r="U197" s="122"/>
      <c r="V197" s="122"/>
    </row>
    <row r="198" spans="11:22" x14ac:dyDescent="0.35">
      <c r="K198" s="122"/>
      <c r="L198" s="122"/>
      <c r="M198" s="122"/>
      <c r="T198" s="122"/>
      <c r="U198" s="122"/>
      <c r="V198" s="122"/>
    </row>
    <row r="199" spans="11:22" x14ac:dyDescent="0.35">
      <c r="K199" s="122"/>
      <c r="L199" s="122"/>
      <c r="M199" s="122"/>
      <c r="T199" s="122"/>
      <c r="U199" s="122"/>
      <c r="V199" s="122"/>
    </row>
    <row r="200" spans="11:22" x14ac:dyDescent="0.35">
      <c r="K200" s="122"/>
      <c r="L200" s="122"/>
      <c r="M200" s="122"/>
      <c r="T200" s="122"/>
      <c r="U200" s="122"/>
      <c r="V200" s="122"/>
    </row>
    <row r="201" spans="11:22" x14ac:dyDescent="0.35">
      <c r="K201" s="122"/>
      <c r="L201" s="122"/>
      <c r="M201" s="122"/>
      <c r="T201" s="122"/>
      <c r="U201" s="122"/>
      <c r="V201" s="122"/>
    </row>
    <row r="202" spans="11:22" x14ac:dyDescent="0.35">
      <c r="K202" s="122"/>
      <c r="L202" s="122"/>
      <c r="M202" s="122"/>
      <c r="T202" s="122"/>
      <c r="U202" s="122"/>
      <c r="V202" s="122"/>
    </row>
    <row r="203" spans="11:22" x14ac:dyDescent="0.35">
      <c r="K203" s="122"/>
      <c r="L203" s="122"/>
      <c r="M203" s="122"/>
      <c r="T203" s="122"/>
      <c r="U203" s="122"/>
      <c r="V203" s="122"/>
    </row>
    <row r="204" spans="11:22" x14ac:dyDescent="0.35">
      <c r="K204" s="122"/>
      <c r="L204" s="122"/>
      <c r="M204" s="122"/>
      <c r="T204" s="122"/>
      <c r="U204" s="122"/>
      <c r="V204" s="122"/>
    </row>
    <row r="205" spans="11:22" x14ac:dyDescent="0.35">
      <c r="K205" s="122"/>
      <c r="L205" s="122"/>
      <c r="M205" s="122"/>
      <c r="T205" s="122"/>
      <c r="U205" s="122"/>
      <c r="V205" s="122"/>
    </row>
    <row r="206" spans="11:22" x14ac:dyDescent="0.35">
      <c r="K206" s="122"/>
      <c r="L206" s="122"/>
      <c r="M206" s="122"/>
      <c r="T206" s="122"/>
      <c r="U206" s="122"/>
      <c r="V206" s="122"/>
    </row>
    <row r="207" spans="11:22" x14ac:dyDescent="0.35">
      <c r="K207" s="122"/>
      <c r="L207" s="122"/>
      <c r="M207" s="122"/>
      <c r="T207" s="122"/>
      <c r="U207" s="122"/>
      <c r="V207" s="122"/>
    </row>
    <row r="208" spans="11:22" x14ac:dyDescent="0.35">
      <c r="K208" s="122"/>
      <c r="L208" s="122"/>
      <c r="M208" s="122"/>
      <c r="T208" s="122"/>
      <c r="U208" s="122"/>
      <c r="V208" s="122"/>
    </row>
    <row r="209" spans="11:22" x14ac:dyDescent="0.35">
      <c r="K209" s="122"/>
      <c r="L209" s="122"/>
      <c r="M209" s="122"/>
      <c r="T209" s="122"/>
      <c r="U209" s="122"/>
      <c r="V209" s="122"/>
    </row>
    <row r="210" spans="11:22" x14ac:dyDescent="0.35">
      <c r="K210" s="122"/>
      <c r="L210" s="122"/>
      <c r="M210" s="122"/>
      <c r="T210" s="122"/>
      <c r="U210" s="122"/>
      <c r="V210" s="122"/>
    </row>
    <row r="211" spans="11:22" x14ac:dyDescent="0.35">
      <c r="K211" s="122"/>
      <c r="L211" s="122"/>
      <c r="M211" s="122"/>
      <c r="T211" s="122"/>
      <c r="U211" s="122"/>
      <c r="V211" s="122"/>
    </row>
    <row r="212" spans="11:22" x14ac:dyDescent="0.35">
      <c r="K212" s="122"/>
      <c r="L212" s="122"/>
      <c r="M212" s="122"/>
      <c r="T212" s="122"/>
      <c r="U212" s="122"/>
      <c r="V212" s="122"/>
    </row>
    <row r="213" spans="11:22" x14ac:dyDescent="0.35">
      <c r="K213" s="122"/>
      <c r="L213" s="122"/>
      <c r="M213" s="122"/>
      <c r="T213" s="122"/>
      <c r="U213" s="122"/>
      <c r="V213" s="122"/>
    </row>
    <row r="214" spans="11:22" x14ac:dyDescent="0.35">
      <c r="K214" s="122"/>
      <c r="L214" s="122"/>
      <c r="M214" s="122"/>
      <c r="T214" s="122"/>
      <c r="U214" s="122"/>
      <c r="V214" s="122"/>
    </row>
    <row r="215" spans="11:22" x14ac:dyDescent="0.35">
      <c r="K215" s="122"/>
      <c r="L215" s="122"/>
      <c r="M215" s="122"/>
      <c r="T215" s="122"/>
      <c r="U215" s="122"/>
      <c r="V215" s="122"/>
    </row>
    <row r="216" spans="11:22" x14ac:dyDescent="0.35">
      <c r="K216" s="122"/>
      <c r="L216" s="122"/>
      <c r="M216" s="122"/>
      <c r="T216" s="122"/>
      <c r="U216" s="122"/>
      <c r="V216" s="122"/>
    </row>
    <row r="217" spans="11:22" x14ac:dyDescent="0.35">
      <c r="K217" s="122"/>
      <c r="L217" s="122"/>
      <c r="M217" s="122"/>
      <c r="T217" s="122"/>
      <c r="U217" s="122"/>
      <c r="V217" s="122"/>
    </row>
    <row r="218" spans="11:22" x14ac:dyDescent="0.35">
      <c r="K218" s="122"/>
      <c r="L218" s="122"/>
      <c r="M218" s="122"/>
      <c r="T218" s="122"/>
      <c r="U218" s="122"/>
      <c r="V218" s="122"/>
    </row>
    <row r="219" spans="11:22" x14ac:dyDescent="0.35">
      <c r="K219" s="122"/>
      <c r="L219" s="122"/>
      <c r="M219" s="122"/>
      <c r="T219" s="122"/>
      <c r="U219" s="122"/>
      <c r="V219" s="122"/>
    </row>
    <row r="220" spans="11:22" x14ac:dyDescent="0.35">
      <c r="K220" s="122"/>
      <c r="L220" s="122"/>
      <c r="M220" s="122"/>
      <c r="T220" s="122"/>
      <c r="U220" s="122"/>
      <c r="V220" s="122"/>
    </row>
    <row r="221" spans="11:22" x14ac:dyDescent="0.35">
      <c r="K221" s="122"/>
      <c r="L221" s="122"/>
      <c r="M221" s="122"/>
      <c r="T221" s="122"/>
      <c r="U221" s="122"/>
      <c r="V221" s="122"/>
    </row>
    <row r="222" spans="11:22" x14ac:dyDescent="0.35">
      <c r="K222" s="122"/>
      <c r="L222" s="122"/>
      <c r="M222" s="122"/>
      <c r="T222" s="122"/>
      <c r="U222" s="122"/>
      <c r="V222" s="122"/>
    </row>
    <row r="223" spans="11:22" x14ac:dyDescent="0.35">
      <c r="K223" s="122"/>
      <c r="L223" s="122"/>
      <c r="M223" s="122"/>
      <c r="T223" s="122"/>
      <c r="U223" s="122"/>
      <c r="V223" s="122"/>
    </row>
    <row r="224" spans="11:22" x14ac:dyDescent="0.35">
      <c r="K224" s="122"/>
      <c r="L224" s="122"/>
      <c r="M224" s="122"/>
      <c r="T224" s="122"/>
      <c r="U224" s="122"/>
      <c r="V224" s="122"/>
    </row>
    <row r="225" spans="11:22" x14ac:dyDescent="0.35">
      <c r="K225" s="122"/>
      <c r="L225" s="122"/>
      <c r="M225" s="122"/>
      <c r="T225" s="122"/>
      <c r="U225" s="122"/>
      <c r="V225" s="122"/>
    </row>
    <row r="226" spans="11:22" x14ac:dyDescent="0.35">
      <c r="K226" s="122"/>
      <c r="L226" s="122"/>
      <c r="M226" s="122"/>
      <c r="T226" s="122"/>
      <c r="U226" s="122"/>
      <c r="V226" s="122"/>
    </row>
    <row r="227" spans="11:22" x14ac:dyDescent="0.35">
      <c r="K227" s="122"/>
      <c r="L227" s="122"/>
      <c r="M227" s="122"/>
      <c r="T227" s="122"/>
      <c r="U227" s="122"/>
      <c r="V227" s="122"/>
    </row>
    <row r="228" spans="11:22" x14ac:dyDescent="0.35">
      <c r="K228" s="122"/>
      <c r="L228" s="122"/>
      <c r="M228" s="122"/>
      <c r="T228" s="122"/>
      <c r="U228" s="122"/>
      <c r="V228" s="122"/>
    </row>
    <row r="229" spans="11:22" x14ac:dyDescent="0.35">
      <c r="K229" s="122"/>
      <c r="L229" s="122"/>
      <c r="M229" s="122"/>
      <c r="T229" s="122"/>
      <c r="U229" s="122"/>
      <c r="V229" s="122"/>
    </row>
    <row r="230" spans="11:22" x14ac:dyDescent="0.35">
      <c r="T230" s="122"/>
      <c r="U230" s="122"/>
      <c r="V230" s="122"/>
    </row>
    <row r="231" spans="11:22" x14ac:dyDescent="0.35">
      <c r="T231" s="122"/>
      <c r="U231" s="122"/>
      <c r="V231" s="122"/>
    </row>
    <row r="232" spans="11:22" x14ac:dyDescent="0.35">
      <c r="T232" s="122"/>
      <c r="U232" s="122"/>
      <c r="V232" s="122"/>
    </row>
    <row r="233" spans="11:22" x14ac:dyDescent="0.35">
      <c r="T233" s="122"/>
      <c r="U233" s="122"/>
      <c r="V233" s="122"/>
    </row>
    <row r="234" spans="11:22" x14ac:dyDescent="0.35">
      <c r="T234" s="122"/>
      <c r="U234" s="122"/>
      <c r="V234" s="122"/>
    </row>
    <row r="235" spans="11:22" x14ac:dyDescent="0.35">
      <c r="T235" s="122"/>
      <c r="U235" s="122"/>
      <c r="V235" s="122"/>
    </row>
    <row r="236" spans="11:22" x14ac:dyDescent="0.35">
      <c r="T236" s="122"/>
      <c r="U236" s="122"/>
      <c r="V236" s="122"/>
    </row>
    <row r="237" spans="11:22" x14ac:dyDescent="0.35">
      <c r="T237" s="122"/>
      <c r="U237" s="122"/>
      <c r="V237" s="122"/>
    </row>
    <row r="238" spans="11:22" x14ac:dyDescent="0.35">
      <c r="T238" s="122"/>
      <c r="U238" s="122"/>
      <c r="V238" s="122"/>
    </row>
    <row r="239" spans="11:22" x14ac:dyDescent="0.35">
      <c r="T239" s="122"/>
      <c r="U239" s="122"/>
      <c r="V239" s="122"/>
    </row>
    <row r="240" spans="11:22" x14ac:dyDescent="0.35">
      <c r="T240" s="122"/>
      <c r="U240" s="122"/>
      <c r="V240" s="122"/>
    </row>
    <row r="241" spans="20:22" x14ac:dyDescent="0.35">
      <c r="T241" s="122"/>
      <c r="U241" s="122"/>
      <c r="V241" s="122"/>
    </row>
    <row r="242" spans="20:22" x14ac:dyDescent="0.35">
      <c r="T242" s="122"/>
      <c r="U242" s="122"/>
      <c r="V242" s="122"/>
    </row>
    <row r="243" spans="20:22" x14ac:dyDescent="0.35">
      <c r="T243" s="122"/>
      <c r="U243" s="122"/>
      <c r="V243" s="122"/>
    </row>
    <row r="244" spans="20:22" x14ac:dyDescent="0.35">
      <c r="T244" s="122"/>
      <c r="U244" s="122"/>
      <c r="V244" s="122"/>
    </row>
    <row r="245" spans="20:22" x14ac:dyDescent="0.35">
      <c r="T245" s="122"/>
      <c r="U245" s="122"/>
      <c r="V245" s="122"/>
    </row>
    <row r="246" spans="20:22" x14ac:dyDescent="0.35">
      <c r="T246" s="122"/>
      <c r="U246" s="122"/>
      <c r="V246" s="122"/>
    </row>
    <row r="247" spans="20:22" x14ac:dyDescent="0.35">
      <c r="T247" s="122"/>
      <c r="U247" s="122"/>
      <c r="V247" s="122"/>
    </row>
    <row r="248" spans="20:22" x14ac:dyDescent="0.35">
      <c r="T248" s="122"/>
      <c r="U248" s="122"/>
      <c r="V248" s="122"/>
    </row>
    <row r="249" spans="20:22" x14ac:dyDescent="0.35">
      <c r="T249" s="122"/>
      <c r="U249" s="122"/>
      <c r="V249" s="122"/>
    </row>
    <row r="250" spans="20:22" x14ac:dyDescent="0.35">
      <c r="T250" s="122"/>
      <c r="U250" s="122"/>
      <c r="V250" s="122"/>
    </row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35"/>
  <sheetViews>
    <sheetView showGridLines="0" topLeftCell="G4" workbookViewId="0">
      <selection activeCell="R11" sqref="R11"/>
    </sheetView>
  </sheetViews>
  <sheetFormatPr baseColWidth="10" defaultRowHeight="14.5" x14ac:dyDescent="0.35"/>
  <cols>
    <col min="1" max="1" width="2.7265625" customWidth="1"/>
    <col min="2" max="2" width="12.81640625" bestFit="1" customWidth="1"/>
    <col min="3" max="6" width="11.453125" customWidth="1"/>
    <col min="7" max="7" width="14.26953125" bestFit="1" customWidth="1"/>
    <col min="8" max="8" width="12.453125" customWidth="1"/>
  </cols>
  <sheetData>
    <row r="1" spans="2:13" ht="9" customHeight="1" x14ac:dyDescent="0.35"/>
    <row r="2" spans="2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2:13" ht="15.5" x14ac:dyDescent="0.35">
      <c r="B4" s="339" t="str">
        <f>CONCATENATE("Graphique 3 : Taux de prévalence par sexe et classe d’âge, des patients en ALD 1 à 32 au 31 décembre ", 'Prevalence Tableau 1'!A1)</f>
        <v>Graphique 3 : Taux de prévalence par sexe et classe d’âge, des patients en ALD 1 à 32 au 31 décembre 2020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2:13" s="193" customFormat="1" x14ac:dyDescent="0.35"/>
    <row r="7" spans="2:13" x14ac:dyDescent="0.35">
      <c r="B7" s="122"/>
      <c r="C7" s="122"/>
      <c r="D7" s="122"/>
      <c r="I7" s="137"/>
      <c r="J7" s="136"/>
      <c r="K7" s="136"/>
      <c r="L7" s="136"/>
    </row>
    <row r="8" spans="2:13" x14ac:dyDescent="0.35">
      <c r="B8" s="122"/>
      <c r="C8" s="122"/>
      <c r="I8" s="137"/>
      <c r="J8" s="136"/>
      <c r="K8" s="136"/>
      <c r="L8" s="136"/>
    </row>
    <row r="9" spans="2:13" x14ac:dyDescent="0.35">
      <c r="B9" s="122"/>
      <c r="C9" s="122"/>
      <c r="D9" s="122"/>
      <c r="E9" s="122"/>
      <c r="I9" s="137"/>
      <c r="J9" s="136"/>
      <c r="K9" s="136"/>
      <c r="L9" s="136"/>
    </row>
    <row r="10" spans="2:13" x14ac:dyDescent="0.35">
      <c r="B10" s="79"/>
      <c r="C10" s="122"/>
      <c r="G10" s="193"/>
      <c r="H10" s="193"/>
      <c r="I10" s="193"/>
      <c r="J10" s="193"/>
      <c r="K10" s="136"/>
      <c r="L10" s="136"/>
    </row>
    <row r="11" spans="2:13" ht="29" x14ac:dyDescent="0.35">
      <c r="B11" s="22"/>
      <c r="C11" s="281" t="s">
        <v>260</v>
      </c>
      <c r="D11" s="281" t="s">
        <v>292</v>
      </c>
      <c r="E11" s="281" t="s">
        <v>259</v>
      </c>
      <c r="F11" s="281" t="s">
        <v>291</v>
      </c>
      <c r="G11" s="193"/>
      <c r="H11" s="193"/>
      <c r="I11" s="193"/>
      <c r="J11" s="193"/>
      <c r="K11" s="136"/>
      <c r="L11" s="136"/>
    </row>
    <row r="12" spans="2:13" x14ac:dyDescent="0.35">
      <c r="B12" s="22" t="s">
        <v>23</v>
      </c>
      <c r="C12" s="23">
        <v>28</v>
      </c>
      <c r="D12" s="23">
        <v>27.666945639268963</v>
      </c>
      <c r="E12" s="23">
        <v>19</v>
      </c>
      <c r="F12" s="23">
        <v>18.850461234689785</v>
      </c>
      <c r="G12" s="193"/>
      <c r="H12" s="193"/>
      <c r="I12" s="193"/>
      <c r="J12" s="193"/>
      <c r="K12" s="136"/>
      <c r="L12" s="136"/>
    </row>
    <row r="13" spans="2:13" x14ac:dyDescent="0.35">
      <c r="B13" s="22" t="s">
        <v>24</v>
      </c>
      <c r="C13" s="23">
        <v>33</v>
      </c>
      <c r="D13" s="23">
        <v>33.478116023106558</v>
      </c>
      <c r="E13" s="23">
        <v>28</v>
      </c>
      <c r="F13" s="23">
        <v>28.396068561143998</v>
      </c>
      <c r="G13" s="193"/>
      <c r="H13" s="193"/>
      <c r="I13" s="193"/>
      <c r="J13" s="193"/>
      <c r="K13" s="136"/>
      <c r="L13" s="136"/>
    </row>
    <row r="14" spans="2:13" x14ac:dyDescent="0.35">
      <c r="B14" s="22" t="s">
        <v>25</v>
      </c>
      <c r="C14" s="23">
        <v>28</v>
      </c>
      <c r="D14" s="23">
        <v>29.408651658040412</v>
      </c>
      <c r="E14" s="23">
        <v>28</v>
      </c>
      <c r="F14" s="23">
        <v>28.804018994884583</v>
      </c>
      <c r="G14" s="193"/>
      <c r="H14" s="193"/>
      <c r="I14" s="193"/>
      <c r="J14" s="193"/>
      <c r="K14" s="136"/>
      <c r="L14" s="136"/>
    </row>
    <row r="15" spans="2:13" x14ac:dyDescent="0.35">
      <c r="B15" s="22" t="s">
        <v>26</v>
      </c>
      <c r="C15" s="23">
        <v>41</v>
      </c>
      <c r="D15" s="23">
        <v>43.153676352164311</v>
      </c>
      <c r="E15" s="23">
        <v>47</v>
      </c>
      <c r="F15" s="23">
        <v>48.102348116598314</v>
      </c>
      <c r="G15" s="193"/>
      <c r="H15" s="193"/>
      <c r="I15" s="193"/>
      <c r="J15" s="193"/>
      <c r="K15" s="136"/>
      <c r="L15" s="136"/>
    </row>
    <row r="16" spans="2:13" x14ac:dyDescent="0.35">
      <c r="B16" s="22" t="s">
        <v>27</v>
      </c>
      <c r="C16" s="23">
        <v>75</v>
      </c>
      <c r="D16" s="23">
        <v>76.542217388220266</v>
      </c>
      <c r="E16" s="23">
        <v>88</v>
      </c>
      <c r="F16" s="23">
        <v>88.165281832472488</v>
      </c>
      <c r="G16" s="193"/>
      <c r="H16" s="193"/>
      <c r="I16" s="193"/>
      <c r="J16" s="193"/>
      <c r="K16" s="136"/>
      <c r="L16" s="136"/>
    </row>
    <row r="17" spans="1:10" x14ac:dyDescent="0.35">
      <c r="B17" s="22" t="s">
        <v>28</v>
      </c>
      <c r="C17" s="23">
        <v>157</v>
      </c>
      <c r="D17" s="23">
        <v>160.20597061073695</v>
      </c>
      <c r="E17" s="23">
        <v>158</v>
      </c>
      <c r="F17" s="23">
        <v>159.14798322373531</v>
      </c>
      <c r="G17" s="193"/>
      <c r="H17" s="193"/>
      <c r="I17" s="193"/>
      <c r="J17" s="193"/>
    </row>
    <row r="18" spans="1:10" x14ac:dyDescent="0.35">
      <c r="B18" s="22" t="s">
        <v>29</v>
      </c>
      <c r="C18" s="23">
        <v>312</v>
      </c>
      <c r="D18" s="23">
        <v>311.42437709896029</v>
      </c>
      <c r="E18" s="23">
        <v>244</v>
      </c>
      <c r="F18" s="23">
        <v>242.80934491664709</v>
      </c>
      <c r="G18" s="193"/>
      <c r="H18" s="193"/>
      <c r="I18" s="193"/>
      <c r="J18" s="193"/>
    </row>
    <row r="19" spans="1:10" x14ac:dyDescent="0.35">
      <c r="B19" s="22" t="s">
        <v>30</v>
      </c>
      <c r="C19" s="23">
        <v>468</v>
      </c>
      <c r="D19" s="23">
        <v>468.92617860936355</v>
      </c>
      <c r="E19" s="23">
        <v>374</v>
      </c>
      <c r="F19" s="23">
        <v>368.73343424855062</v>
      </c>
      <c r="G19" s="193"/>
      <c r="H19" s="193"/>
      <c r="I19" s="193"/>
      <c r="J19" s="193"/>
    </row>
    <row r="20" spans="1:10" x14ac:dyDescent="0.35">
      <c r="B20" s="22" t="s">
        <v>31</v>
      </c>
      <c r="C20" s="23">
        <v>656</v>
      </c>
      <c r="D20" s="23">
        <v>668.10390156693654</v>
      </c>
      <c r="E20" s="23">
        <v>578</v>
      </c>
      <c r="F20" s="23">
        <v>591.49843111716291</v>
      </c>
      <c r="G20" s="193"/>
      <c r="H20" s="193"/>
      <c r="I20" s="193"/>
      <c r="J20" s="193"/>
    </row>
    <row r="21" spans="1:10" x14ac:dyDescent="0.35">
      <c r="B21" s="22" t="s">
        <v>32</v>
      </c>
      <c r="C21" s="23">
        <v>566</v>
      </c>
      <c r="D21" s="23">
        <v>581.11750100800032</v>
      </c>
      <c r="E21" s="23">
        <v>539</v>
      </c>
      <c r="F21" s="23">
        <v>554.16611446638524</v>
      </c>
      <c r="G21" s="193"/>
      <c r="H21" s="193"/>
      <c r="I21" s="193"/>
      <c r="J21" s="193"/>
    </row>
    <row r="22" spans="1:10" x14ac:dyDescent="0.35">
      <c r="A22" s="193"/>
      <c r="B22" s="193"/>
      <c r="C22" s="193"/>
      <c r="D22" s="193"/>
      <c r="E22" s="193"/>
      <c r="F22" s="193"/>
      <c r="G22" s="193"/>
      <c r="H22" s="193"/>
      <c r="I22" s="193"/>
      <c r="J22" s="193"/>
    </row>
    <row r="23" spans="1:10" x14ac:dyDescent="0.35">
      <c r="A23" s="193"/>
      <c r="B23" s="193"/>
      <c r="C23" s="193"/>
      <c r="D23" s="193"/>
      <c r="E23" s="193"/>
      <c r="F23" s="193"/>
      <c r="G23" s="193"/>
    </row>
    <row r="28" spans="1:10" s="193" customFormat="1" x14ac:dyDescent="0.35"/>
    <row r="29" spans="1:10" s="193" customFormat="1" x14ac:dyDescent="0.35"/>
    <row r="30" spans="1:10" s="193" customFormat="1" x14ac:dyDescent="0.35"/>
    <row r="31" spans="1:10" s="193" customFormat="1" x14ac:dyDescent="0.35"/>
    <row r="32" spans="1:10" s="193" customFormat="1" x14ac:dyDescent="0.35"/>
    <row r="33" s="193" customFormat="1" x14ac:dyDescent="0.35"/>
    <row r="34" s="193" customFormat="1" x14ac:dyDescent="0.35"/>
    <row r="35" s="193" customFormat="1" x14ac:dyDescent="0.35"/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M38"/>
  <sheetViews>
    <sheetView showGridLines="0" topLeftCell="G1" workbookViewId="0">
      <selection activeCell="E22" sqref="E22"/>
    </sheetView>
  </sheetViews>
  <sheetFormatPr baseColWidth="10" defaultRowHeight="14.5" x14ac:dyDescent="0.35"/>
  <cols>
    <col min="1" max="1" width="3" customWidth="1"/>
    <col min="2" max="2" width="28" customWidth="1"/>
    <col min="3" max="7" width="10.453125" customWidth="1"/>
    <col min="8" max="8" width="66.7265625" bestFit="1" customWidth="1"/>
  </cols>
  <sheetData>
    <row r="1" spans="1:13" ht="9" customHeight="1" x14ac:dyDescent="0.35"/>
    <row r="2" spans="1:13" ht="36.75" customHeight="1" x14ac:dyDescent="0.35">
      <c r="B2" s="338" t="s">
        <v>189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4" spans="1:13" ht="15.5" x14ac:dyDescent="0.35">
      <c r="B4" s="339" t="s">
        <v>288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6" spans="1:13" x14ac:dyDescent="0.35">
      <c r="B6" s="27" t="s">
        <v>16</v>
      </c>
      <c r="C6" s="25">
        <v>44196</v>
      </c>
      <c r="D6" s="25">
        <v>43830</v>
      </c>
      <c r="E6" s="25">
        <v>43465</v>
      </c>
      <c r="F6" s="25">
        <v>43100</v>
      </c>
      <c r="G6" s="25">
        <v>42735</v>
      </c>
    </row>
    <row r="7" spans="1:13" x14ac:dyDescent="0.35">
      <c r="A7" s="110"/>
      <c r="B7" s="28" t="s">
        <v>268</v>
      </c>
      <c r="C7" s="26">
        <v>56.925979296000001</v>
      </c>
      <c r="D7" s="26">
        <v>55.646881940949541</v>
      </c>
      <c r="E7" s="26">
        <v>54.898182265416359</v>
      </c>
      <c r="F7" s="26">
        <v>54.527986130944328</v>
      </c>
      <c r="G7" s="26">
        <v>53.764263169920817</v>
      </c>
    </row>
    <row r="8" spans="1:13" x14ac:dyDescent="0.35">
      <c r="A8" s="110"/>
      <c r="B8" s="28" t="s">
        <v>269</v>
      </c>
      <c r="C8" s="26">
        <v>47.053136344999999</v>
      </c>
      <c r="D8" s="26">
        <v>47.783790316717386</v>
      </c>
      <c r="E8" s="26">
        <v>48.267730567659285</v>
      </c>
      <c r="F8" s="26">
        <v>48.614347057084586</v>
      </c>
      <c r="G8" s="26">
        <v>47.533579249878166</v>
      </c>
    </row>
    <row r="9" spans="1:13" x14ac:dyDescent="0.35">
      <c r="A9" s="110"/>
      <c r="B9" s="28" t="s">
        <v>270</v>
      </c>
      <c r="C9" s="26">
        <v>43.600203166</v>
      </c>
      <c r="D9" s="26">
        <v>44.807945489950583</v>
      </c>
      <c r="E9" s="26">
        <v>44.535689544386656</v>
      </c>
      <c r="F9" s="26">
        <v>43.449150971284844</v>
      </c>
      <c r="G9" s="26">
        <v>42.500794161411989</v>
      </c>
    </row>
    <row r="10" spans="1:13" x14ac:dyDescent="0.35">
      <c r="A10" s="110"/>
      <c r="B10" s="28" t="s">
        <v>271</v>
      </c>
      <c r="C10" s="26">
        <v>31.394959544999999</v>
      </c>
      <c r="D10" s="26">
        <v>31.435370661852438</v>
      </c>
      <c r="E10" s="26">
        <v>31.45644665769764</v>
      </c>
      <c r="F10" s="26">
        <v>31.843587315425818</v>
      </c>
      <c r="G10" s="26">
        <v>31.837048605155328</v>
      </c>
    </row>
    <row r="11" spans="1:13" x14ac:dyDescent="0.35">
      <c r="A11" s="110"/>
      <c r="B11" s="28" t="s">
        <v>278</v>
      </c>
      <c r="C11" s="26">
        <v>19.382252750999999</v>
      </c>
      <c r="D11" s="26">
        <v>19.61319367792704</v>
      </c>
      <c r="E11" s="26">
        <v>19.540584024417178</v>
      </c>
      <c r="F11" s="26">
        <v>19.157948401901987</v>
      </c>
      <c r="G11" s="26">
        <v>18.834474469490889</v>
      </c>
    </row>
    <row r="12" spans="1:13" x14ac:dyDescent="0.35">
      <c r="A12" s="110"/>
      <c r="B12" s="28" t="s">
        <v>274</v>
      </c>
      <c r="C12" s="26">
        <v>12.981755783000001</v>
      </c>
      <c r="D12" s="26">
        <v>13.543792129606462</v>
      </c>
      <c r="E12" s="26">
        <v>13.540139756229795</v>
      </c>
      <c r="F12" s="26">
        <v>13.2421172356086</v>
      </c>
      <c r="G12" s="26">
        <v>12.714013341911722</v>
      </c>
    </row>
    <row r="13" spans="1:13" x14ac:dyDescent="0.35">
      <c r="A13" s="110"/>
      <c r="B13" s="28" t="s">
        <v>275</v>
      </c>
      <c r="C13" s="26">
        <v>12.865278958999999</v>
      </c>
      <c r="D13" s="26">
        <v>13.04241499485876</v>
      </c>
      <c r="E13" s="26">
        <v>13.238940985120781</v>
      </c>
      <c r="F13" s="26">
        <v>13.518320882248309</v>
      </c>
      <c r="G13" s="26">
        <v>13.693633890660228</v>
      </c>
    </row>
    <row r="14" spans="1:13" x14ac:dyDescent="0.35">
      <c r="A14" s="110"/>
      <c r="B14" s="28" t="s">
        <v>279</v>
      </c>
      <c r="C14" s="26">
        <v>12.147323452</v>
      </c>
      <c r="D14" s="26">
        <v>12.905818838876021</v>
      </c>
      <c r="E14" s="26">
        <v>13.424366478584767</v>
      </c>
      <c r="F14" s="26">
        <v>13.761643142383294</v>
      </c>
      <c r="G14" s="26">
        <v>13.397023117682647</v>
      </c>
    </row>
    <row r="15" spans="1:13" x14ac:dyDescent="0.35">
      <c r="A15" s="110"/>
      <c r="B15" s="28" t="s">
        <v>124</v>
      </c>
      <c r="C15" s="26">
        <v>8.8955196521000008</v>
      </c>
      <c r="D15" s="26">
        <v>10.859709138314308</v>
      </c>
      <c r="E15" s="26">
        <v>11.583602738900826</v>
      </c>
      <c r="F15" s="26">
        <v>13.160696659501657</v>
      </c>
      <c r="G15" s="26">
        <v>13.486501732912837</v>
      </c>
    </row>
    <row r="16" spans="1:13" x14ac:dyDescent="0.35">
      <c r="A16" s="110"/>
      <c r="B16" s="28" t="s">
        <v>280</v>
      </c>
      <c r="C16" s="26">
        <v>6.6449073531999998</v>
      </c>
      <c r="D16" s="26">
        <v>7.2842890185817986</v>
      </c>
      <c r="E16" s="26">
        <v>7.744573402140519</v>
      </c>
      <c r="F16" s="26">
        <v>8.1429970788802546</v>
      </c>
      <c r="G16" s="26">
        <v>8.5682740411081468</v>
      </c>
    </row>
    <row r="17" spans="1:7" x14ac:dyDescent="0.35">
      <c r="A17" s="110"/>
      <c r="B17" s="122"/>
      <c r="C17" s="122"/>
      <c r="D17" s="122"/>
      <c r="E17" s="122"/>
      <c r="F17" s="122"/>
    </row>
    <row r="18" spans="1:7" x14ac:dyDescent="0.35">
      <c r="A18" s="110"/>
      <c r="B18" s="122"/>
      <c r="C18" s="122"/>
      <c r="D18" s="122"/>
      <c r="E18" s="122"/>
      <c r="F18" s="122"/>
    </row>
    <row r="19" spans="1:7" x14ac:dyDescent="0.35">
      <c r="A19" s="110"/>
      <c r="B19" s="122"/>
      <c r="C19" s="122"/>
      <c r="D19" s="122"/>
      <c r="E19" s="122"/>
      <c r="F19" s="122"/>
    </row>
    <row r="20" spans="1:7" x14ac:dyDescent="0.35">
      <c r="B20" s="122"/>
      <c r="C20" s="122"/>
      <c r="D20" s="122"/>
      <c r="E20" s="122"/>
      <c r="F20" s="122"/>
    </row>
    <row r="21" spans="1:7" x14ac:dyDescent="0.35">
      <c r="D21" s="83"/>
      <c r="E21" s="83"/>
    </row>
    <row r="22" spans="1:7" x14ac:dyDescent="0.35">
      <c r="A22" s="135"/>
      <c r="B22" s="135"/>
      <c r="C22" s="135"/>
      <c r="D22" s="135"/>
      <c r="E22" s="135"/>
      <c r="F22" s="135"/>
      <c r="G22" s="135"/>
    </row>
    <row r="23" spans="1:7" x14ac:dyDescent="0.35">
      <c r="A23" s="135"/>
      <c r="B23" s="135"/>
      <c r="C23" s="135"/>
      <c r="D23" s="135"/>
      <c r="E23" s="135"/>
      <c r="F23" s="135"/>
      <c r="G23" s="135"/>
    </row>
    <row r="24" spans="1:7" x14ac:dyDescent="0.35">
      <c r="A24" s="135"/>
      <c r="B24" s="135"/>
      <c r="C24" s="135"/>
      <c r="D24" s="135"/>
      <c r="E24" s="135"/>
      <c r="F24" s="135"/>
      <c r="G24" s="135"/>
    </row>
    <row r="25" spans="1:7" x14ac:dyDescent="0.35">
      <c r="A25" s="135"/>
      <c r="B25" s="135"/>
      <c r="C25" s="135"/>
      <c r="D25" s="135"/>
      <c r="E25" s="135"/>
      <c r="F25" s="135"/>
      <c r="G25" s="135"/>
    </row>
    <row r="26" spans="1:7" x14ac:dyDescent="0.35">
      <c r="A26" s="135"/>
      <c r="B26" s="135"/>
      <c r="C26" s="135"/>
      <c r="D26" s="135"/>
      <c r="E26" s="135"/>
      <c r="F26" s="135"/>
      <c r="G26" s="135"/>
    </row>
    <row r="27" spans="1:7" x14ac:dyDescent="0.35">
      <c r="A27" s="135"/>
      <c r="B27" s="135"/>
      <c r="C27" s="135"/>
      <c r="D27" s="135"/>
      <c r="E27" s="135"/>
      <c r="F27" s="135"/>
      <c r="G27" s="135"/>
    </row>
    <row r="28" spans="1:7" x14ac:dyDescent="0.35">
      <c r="A28" s="135"/>
      <c r="B28" s="135"/>
      <c r="C28" s="135"/>
      <c r="D28" s="135"/>
      <c r="E28" s="135"/>
      <c r="F28" s="135"/>
      <c r="G28" s="135"/>
    </row>
    <row r="29" spans="1:7" x14ac:dyDescent="0.35">
      <c r="A29" s="135"/>
      <c r="B29" s="135"/>
      <c r="C29" s="135"/>
      <c r="D29" s="135"/>
      <c r="E29" s="135"/>
      <c r="F29" s="135"/>
      <c r="G29" s="135"/>
    </row>
    <row r="30" spans="1:7" x14ac:dyDescent="0.35">
      <c r="A30" s="135"/>
      <c r="B30" s="135"/>
      <c r="C30" s="135"/>
      <c r="D30" s="135"/>
      <c r="E30" s="135"/>
      <c r="F30" s="135"/>
      <c r="G30" s="135"/>
    </row>
    <row r="31" spans="1:7" x14ac:dyDescent="0.35">
      <c r="A31" s="135"/>
      <c r="B31" s="135"/>
      <c r="C31" s="135"/>
      <c r="D31" s="135"/>
      <c r="E31" s="135"/>
      <c r="F31" s="135"/>
      <c r="G31" s="135"/>
    </row>
    <row r="32" spans="1:7" x14ac:dyDescent="0.35">
      <c r="A32" s="135"/>
      <c r="B32" s="135"/>
      <c r="C32" s="135"/>
      <c r="D32" s="135"/>
      <c r="E32" s="135"/>
      <c r="F32" s="135"/>
      <c r="G32" s="135"/>
    </row>
    <row r="33" spans="1:7" x14ac:dyDescent="0.35">
      <c r="A33" s="135"/>
      <c r="B33" s="135"/>
      <c r="C33" s="135"/>
      <c r="D33" s="135"/>
      <c r="E33" s="135"/>
      <c r="F33" s="135"/>
      <c r="G33" s="135"/>
    </row>
    <row r="34" spans="1:7" x14ac:dyDescent="0.35">
      <c r="A34" s="135"/>
      <c r="B34" s="135"/>
      <c r="C34" s="135"/>
      <c r="D34" s="135"/>
      <c r="E34" s="135"/>
      <c r="F34" s="135"/>
      <c r="G34" s="135"/>
    </row>
    <row r="35" spans="1:7" x14ac:dyDescent="0.35">
      <c r="A35" s="135"/>
      <c r="B35" s="135"/>
      <c r="C35" s="135"/>
      <c r="D35" s="135"/>
      <c r="E35" s="135"/>
      <c r="F35" s="135"/>
      <c r="G35" s="135"/>
    </row>
    <row r="36" spans="1:7" x14ac:dyDescent="0.35">
      <c r="A36" s="135"/>
      <c r="B36" s="135"/>
      <c r="C36" s="135"/>
      <c r="D36" s="135"/>
      <c r="E36" s="135"/>
      <c r="F36" s="135"/>
    </row>
    <row r="37" spans="1:7" x14ac:dyDescent="0.35">
      <c r="A37" s="135"/>
      <c r="B37" s="135"/>
      <c r="C37" s="135"/>
      <c r="D37" s="135"/>
      <c r="E37" s="135"/>
      <c r="F37" s="135"/>
      <c r="G37" s="135"/>
    </row>
    <row r="38" spans="1:7" x14ac:dyDescent="0.35">
      <c r="A38" s="135"/>
      <c r="B38" s="135"/>
      <c r="C38" s="135"/>
      <c r="D38" s="135"/>
      <c r="E38" s="135"/>
      <c r="F38" s="135"/>
      <c r="G38" s="135"/>
    </row>
  </sheetData>
  <sortState ref="B36:F67">
    <sortCondition descending="1" ref="F36:F67"/>
  </sortState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TB ALD 2020</vt:lpstr>
      <vt:lpstr>Prevalence Tableau 1</vt:lpstr>
      <vt:lpstr>Prevalence Tableau 2</vt:lpstr>
      <vt:lpstr>Prevalence Graphique 1</vt:lpstr>
      <vt:lpstr>Prevalence Tableau 3</vt:lpstr>
      <vt:lpstr>Prevalence Tableau 4</vt:lpstr>
      <vt:lpstr>Prevalence Graphique 2</vt:lpstr>
      <vt:lpstr>Prevalence Graphique 3</vt:lpstr>
      <vt:lpstr>Prevalence Graphique 4</vt:lpstr>
      <vt:lpstr>Prevalence Graphique 5</vt:lpstr>
      <vt:lpstr>Prevalence Tableau 5</vt:lpstr>
      <vt:lpstr>Prevalence Tableau 6</vt:lpstr>
      <vt:lpstr>Prevalence Tableau 7</vt:lpstr>
      <vt:lpstr>Prevalence Tableau 8</vt:lpstr>
      <vt:lpstr>Prevalence Tableau 9</vt:lpstr>
      <vt:lpstr>Incidence Tableau 1</vt:lpstr>
      <vt:lpstr>Incidence Tableau 2</vt:lpstr>
      <vt:lpstr>Incidence Graphique 1</vt:lpstr>
      <vt:lpstr>Incidence Tableau 3</vt:lpstr>
      <vt:lpstr>Incidence Graphique 2</vt:lpstr>
      <vt:lpstr>Incidence Graphique 3</vt:lpstr>
      <vt:lpstr>Incidence Graphique 4</vt:lpstr>
      <vt:lpstr>Incidence Graphique 5</vt:lpstr>
      <vt:lpstr>Incidence Tableau 4</vt:lpstr>
      <vt:lpstr>Incidence Tableau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2022-01-03T13:36:55Z</dcterms:modified>
</cp:coreProperties>
</file>